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2150" windowHeight="12420" tabRatio="601" activeTab="4"/>
  </bookViews>
  <sheets>
    <sheet name="ИНП" sheetId="40" r:id="rId1"/>
    <sheet name="ИБР" sheetId="37" r:id="rId2"/>
    <sheet name="Дотация 2024" sheetId="39" r:id="rId3"/>
    <sheet name="Дотация 2025" sheetId="41" r:id="rId4"/>
    <sheet name="Дотация 2026" sheetId="42" r:id="rId5"/>
    <sheet name="24" sheetId="34" state="hidden" r:id="rId6"/>
    <sheet name="28" sheetId="32" state="hidden" r:id="rId7"/>
    <sheet name="41" sheetId="36" state="hidden" r:id="rId8"/>
    <sheet name="Объем дотации" sheetId="44" r:id="rId9"/>
  </sheets>
  <externalReferences>
    <externalReference r:id="rId10"/>
    <externalReference r:id="rId11"/>
  </externalReferences>
  <definedNames>
    <definedName name="_xlnm._FilterDatabase" localSheetId="5" hidden="1">'24'!$A$10:$H$27</definedName>
    <definedName name="_xlnm._FilterDatabase" localSheetId="6" hidden="1">'28'!$A$10:$H$38</definedName>
    <definedName name="_xlnm._FilterDatabase" localSheetId="7" hidden="1">'41'!$A$9:$P$40</definedName>
    <definedName name="_xlnm._FilterDatabase" localSheetId="0" hidden="1">ИНП!$B$13:$WWK$48</definedName>
    <definedName name="Choice">[1]Вспомогательный!$A$18:$B$18</definedName>
    <definedName name="Data1" localSheetId="5">#REF!</definedName>
    <definedName name="Data1" localSheetId="6">#REF!</definedName>
    <definedName name="Data1" localSheetId="7">#REF!</definedName>
    <definedName name="Data1" localSheetId="2">#REF!</definedName>
    <definedName name="Data1" localSheetId="3">#REF!</definedName>
    <definedName name="Data1" localSheetId="4">#REF!</definedName>
    <definedName name="Data1">#REF!</definedName>
    <definedName name="Data2" localSheetId="5">#REF!</definedName>
    <definedName name="Data2" localSheetId="6">#REF!</definedName>
    <definedName name="Data2" localSheetId="7">#REF!</definedName>
    <definedName name="Data2" localSheetId="2">#REF!</definedName>
    <definedName name="Data2" localSheetId="3">#REF!</definedName>
    <definedName name="Data2" localSheetId="4">#REF!</definedName>
    <definedName name="Data2">#REF!</definedName>
    <definedName name="Data3" localSheetId="5">#REF!</definedName>
    <definedName name="Data3" localSheetId="6">#REF!</definedName>
    <definedName name="Data3" localSheetId="7">#REF!</definedName>
    <definedName name="Data3" localSheetId="2">#REF!</definedName>
    <definedName name="Data3" localSheetId="3">#REF!</definedName>
    <definedName name="Data3" localSheetId="4">#REF!</definedName>
    <definedName name="Data3">#REF!</definedName>
    <definedName name="Economy1" localSheetId="5">#REF!</definedName>
    <definedName name="Economy1" localSheetId="6">#REF!</definedName>
    <definedName name="Economy1" localSheetId="7">#REF!</definedName>
    <definedName name="Economy1" localSheetId="2">#REF!</definedName>
    <definedName name="Economy1" localSheetId="3">#REF!</definedName>
    <definedName name="Economy1" localSheetId="4">#REF!</definedName>
    <definedName name="Economy1">#REF!</definedName>
    <definedName name="Economy2" localSheetId="5">#REF!</definedName>
    <definedName name="Economy2" localSheetId="6">#REF!</definedName>
    <definedName name="Economy2" localSheetId="7">#REF!</definedName>
    <definedName name="Economy2" localSheetId="2">#REF!</definedName>
    <definedName name="Economy2" localSheetId="3">#REF!</definedName>
    <definedName name="Economy2" localSheetId="4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5">[2]Вспомогательный!#REF!</definedName>
    <definedName name="taxes" localSheetId="6">[2]Вспомогательный!#REF!</definedName>
    <definedName name="taxes" localSheetId="7">[2]Вспомогательный!#REF!</definedName>
    <definedName name="taxes" localSheetId="2">[2]Вспомогательный!#REF!</definedName>
    <definedName name="taxes" localSheetId="3">[2]Вспомогательный!#REF!</definedName>
    <definedName name="taxes" localSheetId="4">[2]Вспомогательный!#REF!</definedName>
    <definedName name="taxes">[2]Вспомогательный!#REF!</definedName>
    <definedName name="_xlnm.Print_Area" localSheetId="5">'24'!$A$1:$H$27</definedName>
    <definedName name="_xlnm.Print_Area" localSheetId="6">'28'!$A$1:$H$38</definedName>
    <definedName name="_xlnm.Print_Area" localSheetId="7">'41'!$A$1:$G$40</definedName>
    <definedName name="_xlnm.Print_Area" localSheetId="2">'Дотация 2024'!$A$1:$K$17</definedName>
    <definedName name="_xlnm.Print_Area" localSheetId="3">'Дотация 2025'!$A$1:$K$17</definedName>
    <definedName name="_xlnm.Print_Area" localSheetId="4">'Дотация 2026'!$A$1:$K$40</definedName>
    <definedName name="_xlnm.Print_Area" localSheetId="1">ИБР!$A$1:$S$20</definedName>
    <definedName name="_xlnm.Print_Area" localSheetId="0">ИНП!$A$1:$AI$46</definedName>
  </definedNames>
  <calcPr calcId="144525"/>
</workbook>
</file>

<file path=xl/calcChain.xml><?xml version="1.0" encoding="utf-8"?>
<calcChain xmlns="http://schemas.openxmlformats.org/spreadsheetml/2006/main">
  <c r="I3" i="42" l="1"/>
  <c r="I3" i="41"/>
  <c r="I3" i="39"/>
  <c r="B18" i="44" l="1"/>
  <c r="D17" i="44"/>
  <c r="D18" i="44" s="1"/>
  <c r="C17" i="44"/>
  <c r="C18" i="44" s="1"/>
  <c r="C10" i="44" l="1"/>
  <c r="C11" i="44" s="1"/>
  <c r="D10" i="44"/>
  <c r="D11" i="44" s="1"/>
  <c r="B10" i="44"/>
  <c r="B11" i="44" l="1"/>
  <c r="B13" i="44" s="1"/>
  <c r="D12" i="44"/>
  <c r="D13" i="44" s="1"/>
  <c r="C12" i="44"/>
  <c r="C13" i="44" s="1"/>
  <c r="D14" i="44"/>
  <c r="C14" i="44"/>
  <c r="B14" i="44" l="1"/>
  <c r="K5" i="39"/>
  <c r="B23" i="44"/>
  <c r="B22" i="44"/>
  <c r="D24" i="44"/>
  <c r="D20" i="44"/>
  <c r="D21" i="44" s="1"/>
  <c r="C23" i="44"/>
  <c r="K5" i="41"/>
  <c r="C22" i="44"/>
  <c r="C24" i="44"/>
  <c r="C20" i="44"/>
  <c r="C21" i="44" s="1"/>
  <c r="D23" i="44"/>
  <c r="K5" i="42"/>
  <c r="D22" i="44"/>
  <c r="B24" i="44"/>
  <c r="B25" i="44" s="1"/>
  <c r="B20" i="44"/>
  <c r="B21" i="44" s="1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G6" i="42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G6" i="41"/>
  <c r="H9" i="37"/>
  <c r="D25" i="44" l="1"/>
  <c r="C25" i="44"/>
  <c r="A6" i="41"/>
  <c r="C6" i="41"/>
  <c r="A6" i="42"/>
  <c r="C6" i="42"/>
  <c r="D3" i="40"/>
  <c r="G6" i="39" l="1"/>
  <c r="H6" i="37"/>
  <c r="M10" i="37"/>
  <c r="M20" i="37" l="1"/>
  <c r="F3" i="40" l="1"/>
  <c r="E3" i="40"/>
  <c r="W14" i="40"/>
  <c r="V14" i="40"/>
  <c r="U14" i="40"/>
  <c r="Q14" i="40"/>
  <c r="P14" i="40"/>
  <c r="L14" i="40"/>
  <c r="K14" i="40"/>
  <c r="J14" i="40"/>
  <c r="F14" i="40"/>
  <c r="E14" i="40"/>
  <c r="D14" i="40"/>
  <c r="C14" i="40"/>
  <c r="R15" i="40" l="1"/>
  <c r="S15" i="40"/>
  <c r="M41" i="40"/>
  <c r="M37" i="40"/>
  <c r="I45" i="40"/>
  <c r="O16" i="40"/>
  <c r="I20" i="40"/>
  <c r="N30" i="40"/>
  <c r="M45" i="40"/>
  <c r="M15" i="40"/>
  <c r="M17" i="40"/>
  <c r="G19" i="40"/>
  <c r="M20" i="40"/>
  <c r="G24" i="40"/>
  <c r="G27" i="40"/>
  <c r="N33" i="40"/>
  <c r="G38" i="40"/>
  <c r="H42" i="40"/>
  <c r="G33" i="40"/>
  <c r="H15" i="40"/>
  <c r="I18" i="40"/>
  <c r="O25" i="40"/>
  <c r="N41" i="40"/>
  <c r="N17" i="40"/>
  <c r="N19" i="40"/>
  <c r="G21" i="40"/>
  <c r="I24" i="40"/>
  <c r="H27" i="40"/>
  <c r="H34" i="40"/>
  <c r="H38" i="40"/>
  <c r="O44" i="40"/>
  <c r="O22" i="40"/>
  <c r="H16" i="40"/>
  <c r="H18" i="40"/>
  <c r="O19" i="40"/>
  <c r="H21" i="40"/>
  <c r="N25" i="40"/>
  <c r="H30" i="40"/>
  <c r="I34" i="40"/>
  <c r="X45" i="40"/>
  <c r="Z44" i="40"/>
  <c r="X43" i="40"/>
  <c r="Z42" i="40"/>
  <c r="X41" i="40"/>
  <c r="Z40" i="40"/>
  <c r="X39" i="40"/>
  <c r="Z38" i="40"/>
  <c r="X37" i="40"/>
  <c r="Z36" i="40"/>
  <c r="X35" i="40"/>
  <c r="Z34" i="40"/>
  <c r="X33" i="40"/>
  <c r="Z32" i="40"/>
  <c r="X31" i="40"/>
  <c r="Z30" i="40"/>
  <c r="X29" i="40"/>
  <c r="Z28" i="40"/>
  <c r="X27" i="40"/>
  <c r="Y45" i="40"/>
  <c r="Y42" i="40"/>
  <c r="X40" i="40"/>
  <c r="Z39" i="40"/>
  <c r="Y37" i="40"/>
  <c r="Y34" i="40"/>
  <c r="X32" i="40"/>
  <c r="Z31" i="40"/>
  <c r="Y29" i="40"/>
  <c r="X26" i="40"/>
  <c r="Z25" i="40"/>
  <c r="X24" i="40"/>
  <c r="Z23" i="40"/>
  <c r="X22" i="40"/>
  <c r="Y44" i="40"/>
  <c r="Y35" i="40"/>
  <c r="Y33" i="40"/>
  <c r="Y31" i="40"/>
  <c r="Z29" i="40"/>
  <c r="Z27" i="40"/>
  <c r="Z26" i="40"/>
  <c r="Y24" i="40"/>
  <c r="Y21" i="40"/>
  <c r="Y19" i="40"/>
  <c r="Y17" i="40"/>
  <c r="Y15" i="40"/>
  <c r="X44" i="40"/>
  <c r="X42" i="40"/>
  <c r="Y40" i="40"/>
  <c r="Y38" i="40"/>
  <c r="Y36" i="40"/>
  <c r="Y27" i="40"/>
  <c r="Y26" i="40"/>
  <c r="Y23" i="40"/>
  <c r="X21" i="40"/>
  <c r="Y16" i="40"/>
  <c r="R45" i="40"/>
  <c r="R43" i="40"/>
  <c r="R41" i="40"/>
  <c r="S39" i="40"/>
  <c r="S37" i="40"/>
  <c r="S35" i="40"/>
  <c r="T33" i="40"/>
  <c r="T31" i="40"/>
  <c r="T29" i="40"/>
  <c r="R25" i="40"/>
  <c r="T24" i="40"/>
  <c r="S22" i="40"/>
  <c r="T15" i="40"/>
  <c r="R16" i="40"/>
  <c r="Z16" i="40"/>
  <c r="X17" i="40"/>
  <c r="S18" i="40"/>
  <c r="Z19" i="40"/>
  <c r="X20" i="40"/>
  <c r="T21" i="40"/>
  <c r="R22" i="40"/>
  <c r="X23" i="40"/>
  <c r="T26" i="40"/>
  <c r="Y28" i="40"/>
  <c r="S29" i="40"/>
  <c r="Y32" i="40"/>
  <c r="R33" i="40"/>
  <c r="X36" i="40"/>
  <c r="R37" i="40"/>
  <c r="T40" i="40"/>
  <c r="Z43" i="40"/>
  <c r="T44" i="40"/>
  <c r="I44" i="40"/>
  <c r="I42" i="40"/>
  <c r="I40" i="40"/>
  <c r="G37" i="40"/>
  <c r="G35" i="40"/>
  <c r="I31" i="40"/>
  <c r="I29" i="40"/>
  <c r="I27" i="40"/>
  <c r="H25" i="40"/>
  <c r="G23" i="40"/>
  <c r="O45" i="40"/>
  <c r="M44" i="40"/>
  <c r="O43" i="40"/>
  <c r="M42" i="40"/>
  <c r="O41" i="40"/>
  <c r="M40" i="40"/>
  <c r="O39" i="40"/>
  <c r="M38" i="40"/>
  <c r="O37" i="40"/>
  <c r="M36" i="40"/>
  <c r="O35" i="40"/>
  <c r="M34" i="40"/>
  <c r="O33" i="40"/>
  <c r="M32" i="40"/>
  <c r="O31" i="40"/>
  <c r="M30" i="40"/>
  <c r="O29" i="40"/>
  <c r="M28" i="40"/>
  <c r="O27" i="40"/>
  <c r="N45" i="40"/>
  <c r="M43" i="40"/>
  <c r="O42" i="40"/>
  <c r="N40" i="40"/>
  <c r="N37" i="40"/>
  <c r="M35" i="40"/>
  <c r="O34" i="40"/>
  <c r="N32" i="40"/>
  <c r="N29" i="40"/>
  <c r="M27" i="40"/>
  <c r="O26" i="40"/>
  <c r="M25" i="40"/>
  <c r="O24" i="40"/>
  <c r="M23" i="40"/>
  <c r="N44" i="40"/>
  <c r="N42" i="40"/>
  <c r="O40" i="40"/>
  <c r="O38" i="40"/>
  <c r="O36" i="40"/>
  <c r="M33" i="40"/>
  <c r="M31" i="40"/>
  <c r="M29" i="40"/>
  <c r="N27" i="40"/>
  <c r="N24" i="40"/>
  <c r="N22" i="40"/>
  <c r="N20" i="40"/>
  <c r="N18" i="40"/>
  <c r="N16" i="40"/>
  <c r="N38" i="40"/>
  <c r="N36" i="40"/>
  <c r="N34" i="40"/>
  <c r="O32" i="40"/>
  <c r="O30" i="40"/>
  <c r="O28" i="40"/>
  <c r="N26" i="40"/>
  <c r="M24" i="40"/>
  <c r="O23" i="40"/>
  <c r="M22" i="40"/>
  <c r="O21" i="40"/>
  <c r="N15" i="40"/>
  <c r="X15" i="40"/>
  <c r="I16" i="40"/>
  <c r="S16" i="40"/>
  <c r="G17" i="40"/>
  <c r="O17" i="40"/>
  <c r="Z17" i="40"/>
  <c r="M18" i="40"/>
  <c r="X18" i="40"/>
  <c r="H19" i="40"/>
  <c r="S19" i="40"/>
  <c r="O20" i="40"/>
  <c r="Y20" i="40"/>
  <c r="M21" i="40"/>
  <c r="Z21" i="40"/>
  <c r="H22" i="40"/>
  <c r="Y22" i="40"/>
  <c r="I23" i="40"/>
  <c r="R24" i="40"/>
  <c r="X25" i="40"/>
  <c r="I26" i="40"/>
  <c r="R27" i="40"/>
  <c r="I28" i="40"/>
  <c r="X30" i="40"/>
  <c r="N31" i="40"/>
  <c r="H32" i="40"/>
  <c r="Z33" i="40"/>
  <c r="T34" i="40"/>
  <c r="N35" i="40"/>
  <c r="G36" i="40"/>
  <c r="Z37" i="40"/>
  <c r="R38" i="40"/>
  <c r="M39" i="40"/>
  <c r="G40" i="40"/>
  <c r="Y41" i="40"/>
  <c r="R42" i="40"/>
  <c r="I43" i="40"/>
  <c r="T45" i="40"/>
  <c r="G15" i="40"/>
  <c r="O15" i="40"/>
  <c r="Z15" i="40"/>
  <c r="M16" i="40"/>
  <c r="X16" i="40"/>
  <c r="H17" i="40"/>
  <c r="S17" i="40"/>
  <c r="O18" i="40"/>
  <c r="Y18" i="40"/>
  <c r="M19" i="40"/>
  <c r="T19" i="40"/>
  <c r="H20" i="40"/>
  <c r="R20" i="40"/>
  <c r="Z20" i="40"/>
  <c r="N21" i="40"/>
  <c r="I22" i="40"/>
  <c r="Z22" i="40"/>
  <c r="N23" i="40"/>
  <c r="S24" i="40"/>
  <c r="G25" i="40"/>
  <c r="Y25" i="40"/>
  <c r="M26" i="40"/>
  <c r="S27" i="40"/>
  <c r="N28" i="40"/>
  <c r="G29" i="40"/>
  <c r="Y30" i="40"/>
  <c r="S31" i="40"/>
  <c r="I32" i="40"/>
  <c r="X34" i="40"/>
  <c r="R35" i="40"/>
  <c r="I36" i="40"/>
  <c r="X38" i="40"/>
  <c r="N39" i="40"/>
  <c r="H40" i="40"/>
  <c r="Z41" i="40"/>
  <c r="T42" i="40"/>
  <c r="N43" i="40"/>
  <c r="G44" i="40"/>
  <c r="Z45" i="40"/>
  <c r="T17" i="40"/>
  <c r="R18" i="40"/>
  <c r="Z18" i="40"/>
  <c r="X19" i="40"/>
  <c r="S20" i="40"/>
  <c r="S21" i="40"/>
  <c r="T23" i="40"/>
  <c r="Z24" i="40"/>
  <c r="S26" i="40"/>
  <c r="X28" i="40"/>
  <c r="R29" i="40"/>
  <c r="T32" i="40"/>
  <c r="Z35" i="40"/>
  <c r="T36" i="40"/>
  <c r="Y39" i="40"/>
  <c r="R40" i="40"/>
  <c r="Y43" i="40"/>
  <c r="H45" i="40"/>
  <c r="H43" i="40"/>
  <c r="H41" i="40"/>
  <c r="H39" i="40"/>
  <c r="H37" i="40"/>
  <c r="H35" i="40"/>
  <c r="H33" i="40"/>
  <c r="H31" i="40"/>
  <c r="H29" i="40"/>
  <c r="H44" i="40"/>
  <c r="G42" i="40"/>
  <c r="I41" i="40"/>
  <c r="G39" i="40"/>
  <c r="I38" i="40"/>
  <c r="H36" i="40"/>
  <c r="G34" i="40"/>
  <c r="I33" i="40"/>
  <c r="G31" i="40"/>
  <c r="I30" i="40"/>
  <c r="H28" i="40"/>
  <c r="H26" i="40"/>
  <c r="H24" i="40"/>
  <c r="S44" i="40"/>
  <c r="S42" i="40"/>
  <c r="S40" i="40"/>
  <c r="S38" i="40"/>
  <c r="S36" i="40"/>
  <c r="S34" i="40"/>
  <c r="S32" i="40"/>
  <c r="S30" i="40"/>
  <c r="S28" i="40"/>
  <c r="R44" i="40"/>
  <c r="T43" i="40"/>
  <c r="S41" i="40"/>
  <c r="R39" i="40"/>
  <c r="T38" i="40"/>
  <c r="R36" i="40"/>
  <c r="T35" i="40"/>
  <c r="S33" i="40"/>
  <c r="R31" i="40"/>
  <c r="T30" i="40"/>
  <c r="R28" i="40"/>
  <c r="T27" i="40"/>
  <c r="S25" i="40"/>
  <c r="S23" i="40"/>
  <c r="I15" i="40"/>
  <c r="G16" i="40"/>
  <c r="T16" i="40"/>
  <c r="I17" i="40"/>
  <c r="R17" i="40"/>
  <c r="G18" i="40"/>
  <c r="T18" i="40"/>
  <c r="I19" i="40"/>
  <c r="R19" i="40"/>
  <c r="G20" i="40"/>
  <c r="T20" i="40"/>
  <c r="I21" i="40"/>
  <c r="R21" i="40"/>
  <c r="G22" i="40"/>
  <c r="T22" i="40"/>
  <c r="H23" i="40"/>
  <c r="R23" i="40"/>
  <c r="I25" i="40"/>
  <c r="T25" i="40"/>
  <c r="G26" i="40"/>
  <c r="R26" i="40"/>
  <c r="G28" i="40"/>
  <c r="T28" i="40"/>
  <c r="G30" i="40"/>
  <c r="R30" i="40"/>
  <c r="G32" i="40"/>
  <c r="R32" i="40"/>
  <c r="R34" i="40"/>
  <c r="I35" i="40"/>
  <c r="I37" i="40"/>
  <c r="T37" i="40"/>
  <c r="I39" i="40"/>
  <c r="T39" i="40"/>
  <c r="G41" i="40"/>
  <c r="T41" i="40"/>
  <c r="G43" i="40"/>
  <c r="S43" i="40"/>
  <c r="G45" i="40"/>
  <c r="S45" i="40"/>
  <c r="AA41" i="40" l="1"/>
  <c r="S14" i="40"/>
  <c r="O14" i="40"/>
  <c r="AC45" i="40"/>
  <c r="AA20" i="40"/>
  <c r="AC35" i="40"/>
  <c r="AB41" i="40"/>
  <c r="Z14" i="40"/>
  <c r="X14" i="40"/>
  <c r="Y14" i="40"/>
  <c r="AB30" i="40"/>
  <c r="AB34" i="40"/>
  <c r="AA24" i="40"/>
  <c r="AA45" i="40"/>
  <c r="AA22" i="40"/>
  <c r="AA16" i="40"/>
  <c r="AB31" i="40"/>
  <c r="R14" i="40"/>
  <c r="T14" i="40"/>
  <c r="N14" i="40"/>
  <c r="AB18" i="40"/>
  <c r="M14" i="40"/>
  <c r="AA38" i="40"/>
  <c r="H14" i="40"/>
  <c r="AA25" i="40"/>
  <c r="AC22" i="40"/>
  <c r="AC18" i="40"/>
  <c r="AA40" i="40"/>
  <c r="AA36" i="40"/>
  <c r="AB32" i="40"/>
  <c r="AC23" i="40"/>
  <c r="AA21" i="40"/>
  <c r="AB19" i="40"/>
  <c r="AB38" i="40"/>
  <c r="AC24" i="40"/>
  <c r="AA23" i="40"/>
  <c r="AC31" i="40"/>
  <c r="AC20" i="40"/>
  <c r="AC37" i="40"/>
  <c r="AA32" i="40"/>
  <c r="AA28" i="40"/>
  <c r="AC25" i="40"/>
  <c r="AA18" i="40"/>
  <c r="AB28" i="40"/>
  <c r="AA34" i="40"/>
  <c r="AC41" i="40"/>
  <c r="AB39" i="40"/>
  <c r="AA19" i="40"/>
  <c r="AB21" i="40"/>
  <c r="AC26" i="40"/>
  <c r="AB16" i="40"/>
  <c r="AB27" i="40"/>
  <c r="AB23" i="40"/>
  <c r="AC21" i="40"/>
  <c r="AA27" i="40"/>
  <c r="AC32" i="40"/>
  <c r="AC30" i="40"/>
  <c r="AA42" i="40"/>
  <c r="AA17" i="40"/>
  <c r="AA33" i="40"/>
  <c r="AC39" i="40"/>
  <c r="AA30" i="40"/>
  <c r="AC19" i="40"/>
  <c r="AC15" i="40"/>
  <c r="I14" i="40"/>
  <c r="AA31" i="40"/>
  <c r="AB44" i="40"/>
  <c r="AB43" i="40"/>
  <c r="AA44" i="40"/>
  <c r="AB26" i="40"/>
  <c r="AC33" i="40"/>
  <c r="AA39" i="40"/>
  <c r="AB29" i="40"/>
  <c r="AB37" i="40"/>
  <c r="AB45" i="40"/>
  <c r="AA29" i="40"/>
  <c r="AA15" i="40"/>
  <c r="G14" i="40"/>
  <c r="AC28" i="40"/>
  <c r="AC16" i="40"/>
  <c r="AC29" i="40"/>
  <c r="AA37" i="40"/>
  <c r="AB20" i="40"/>
  <c r="AC40" i="40"/>
  <c r="AB36" i="40"/>
  <c r="AB33" i="40"/>
  <c r="AC36" i="40"/>
  <c r="AC43" i="40"/>
  <c r="AB42" i="40"/>
  <c r="AB25" i="40"/>
  <c r="AC42" i="40"/>
  <c r="AA43" i="40"/>
  <c r="AA26" i="40"/>
  <c r="AC17" i="40"/>
  <c r="AB24" i="40"/>
  <c r="AC38" i="40"/>
  <c r="AB35" i="40"/>
  <c r="AB40" i="40"/>
  <c r="AB17" i="40"/>
  <c r="AB22" i="40"/>
  <c r="AC34" i="40"/>
  <c r="AC27" i="40"/>
  <c r="AA35" i="40"/>
  <c r="AC44" i="40"/>
  <c r="AB15" i="40"/>
  <c r="AC14" i="40" l="1"/>
  <c r="AI19" i="40" s="1"/>
  <c r="AB14" i="40"/>
  <c r="AH15" i="40" s="1"/>
  <c r="AA14" i="40"/>
  <c r="AG43" i="40" s="1"/>
  <c r="D35" i="39" l="1"/>
  <c r="D35" i="42"/>
  <c r="D35" i="41"/>
  <c r="AH22" i="40"/>
  <c r="AH26" i="40"/>
  <c r="AH44" i="40"/>
  <c r="AH33" i="40"/>
  <c r="AI28" i="40"/>
  <c r="AH42" i="40"/>
  <c r="AH25" i="40"/>
  <c r="AG15" i="40"/>
  <c r="AG42" i="40"/>
  <c r="AG44" i="40"/>
  <c r="AG31" i="40"/>
  <c r="AG26" i="40"/>
  <c r="AG39" i="40"/>
  <c r="AG30" i="40"/>
  <c r="AG35" i="40"/>
  <c r="AI35" i="40"/>
  <c r="AI26" i="40"/>
  <c r="AI25" i="40"/>
  <c r="AI41" i="40"/>
  <c r="AI24" i="40"/>
  <c r="AI37" i="40"/>
  <c r="AI23" i="40"/>
  <c r="AI18" i="40"/>
  <c r="AI20" i="40"/>
  <c r="AI22" i="40"/>
  <c r="AI31" i="40"/>
  <c r="AI21" i="40"/>
  <c r="AI45" i="40"/>
  <c r="AI16" i="40"/>
  <c r="AI42" i="40"/>
  <c r="AI43" i="40"/>
  <c r="AI29" i="40"/>
  <c r="AI32" i="40"/>
  <c r="AI44" i="40"/>
  <c r="AH38" i="40"/>
  <c r="AH16" i="40"/>
  <c r="AH32" i="40"/>
  <c r="AH27" i="40"/>
  <c r="AH19" i="40"/>
  <c r="AH23" i="40"/>
  <c r="AH39" i="40"/>
  <c r="AH31" i="40"/>
  <c r="AH30" i="40"/>
  <c r="AH21" i="40"/>
  <c r="AH34" i="40"/>
  <c r="AH18" i="40"/>
  <c r="AH41" i="40"/>
  <c r="AH28" i="40"/>
  <c r="AH43" i="40"/>
  <c r="AH20" i="40"/>
  <c r="AI17" i="40"/>
  <c r="AH29" i="40"/>
  <c r="AH36" i="40"/>
  <c r="AI30" i="40"/>
  <c r="AH37" i="40"/>
  <c r="AI33" i="40"/>
  <c r="AH35" i="40"/>
  <c r="AI39" i="40"/>
  <c r="AI40" i="40"/>
  <c r="AH40" i="40"/>
  <c r="AH17" i="40"/>
  <c r="AG27" i="40"/>
  <c r="AG45" i="40"/>
  <c r="AG16" i="40"/>
  <c r="AG38" i="40"/>
  <c r="AG24" i="40"/>
  <c r="AG34" i="40"/>
  <c r="AG20" i="40"/>
  <c r="AG19" i="40"/>
  <c r="AG28" i="40"/>
  <c r="AG41" i="40"/>
  <c r="AG18" i="40"/>
  <c r="AG25" i="40"/>
  <c r="AG23" i="40"/>
  <c r="AG21" i="40"/>
  <c r="AG22" i="40"/>
  <c r="AG40" i="40"/>
  <c r="AG32" i="40"/>
  <c r="AG36" i="40"/>
  <c r="AH24" i="40"/>
  <c r="AG17" i="40"/>
  <c r="AG37" i="40"/>
  <c r="AI38" i="40"/>
  <c r="AG33" i="40"/>
  <c r="AH45" i="40"/>
  <c r="AI34" i="40"/>
  <c r="AI15" i="40"/>
  <c r="AG29" i="40"/>
  <c r="AI36" i="40"/>
  <c r="AI27" i="40"/>
  <c r="D26" i="39" l="1"/>
  <c r="D26" i="42"/>
  <c r="D26" i="41"/>
  <c r="D29" i="39"/>
  <c r="D29" i="41"/>
  <c r="D29" i="42"/>
  <c r="D20" i="39"/>
  <c r="D20" i="41"/>
  <c r="D20" i="42"/>
  <c r="D19" i="39"/>
  <c r="D19" i="42"/>
  <c r="D19" i="41"/>
  <c r="D9" i="39"/>
  <c r="D9" i="42"/>
  <c r="D9" i="41"/>
  <c r="D32" i="39"/>
  <c r="D32" i="42"/>
  <c r="D32" i="41"/>
  <c r="D17" i="39"/>
  <c r="D17" i="42"/>
  <c r="D17" i="41"/>
  <c r="D11" i="39"/>
  <c r="D11" i="42"/>
  <c r="D11" i="41"/>
  <c r="D30" i="39"/>
  <c r="D30" i="41"/>
  <c r="D30" i="42"/>
  <c r="D31" i="39"/>
  <c r="D31" i="42"/>
  <c r="D31" i="41"/>
  <c r="D34" i="39"/>
  <c r="D34" i="42"/>
  <c r="D34" i="41"/>
  <c r="D13" i="39"/>
  <c r="D13" i="42"/>
  <c r="D13" i="41"/>
  <c r="D21" i="39"/>
  <c r="D21" i="41"/>
  <c r="D21" i="42"/>
  <c r="D25" i="39"/>
  <c r="D25" i="42"/>
  <c r="D25" i="41"/>
  <c r="D14" i="39"/>
  <c r="D14" i="42"/>
  <c r="D14" i="41"/>
  <c r="D10" i="39"/>
  <c r="D10" i="42"/>
  <c r="D10" i="41"/>
  <c r="D12" i="39"/>
  <c r="D12" i="42"/>
  <c r="D12" i="41"/>
  <c r="D8" i="39"/>
  <c r="D8" i="41"/>
  <c r="D8" i="42"/>
  <c r="D18" i="39"/>
  <c r="D18" i="42"/>
  <c r="D18" i="41"/>
  <c r="D7" i="39"/>
  <c r="D7" i="42"/>
  <c r="D7" i="41"/>
  <c r="D28" i="39"/>
  <c r="D28" i="41"/>
  <c r="D28" i="42"/>
  <c r="D37" i="39"/>
  <c r="D37" i="41"/>
  <c r="D37" i="42"/>
  <c r="D33" i="39"/>
  <c r="D33" i="42"/>
  <c r="D33" i="41"/>
  <c r="D27" i="39"/>
  <c r="D27" i="42"/>
  <c r="D27" i="41"/>
  <c r="D23" i="39"/>
  <c r="D23" i="42"/>
  <c r="D23" i="41"/>
  <c r="D24" i="39"/>
  <c r="D24" i="42"/>
  <c r="D24" i="41"/>
  <c r="D15" i="39"/>
  <c r="D15" i="42"/>
  <c r="D15" i="41"/>
  <c r="D16" i="39"/>
  <c r="D16" i="42"/>
  <c r="D16" i="41"/>
  <c r="D22" i="39"/>
  <c r="D22" i="41"/>
  <c r="D22" i="42"/>
  <c r="D36" i="39"/>
  <c r="D36" i="41"/>
  <c r="D36" i="42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7" i="39"/>
  <c r="I27" i="37"/>
  <c r="S29" i="37"/>
  <c r="S30" i="37"/>
  <c r="S31" i="37"/>
  <c r="S32" i="37"/>
  <c r="S33" i="37"/>
  <c r="S34" i="37"/>
  <c r="S35" i="37"/>
  <c r="S36" i="37"/>
  <c r="S37" i="37"/>
  <c r="S38" i="37"/>
  <c r="S39" i="37"/>
  <c r="S40" i="37"/>
  <c r="M11" i="37"/>
  <c r="M12" i="37"/>
  <c r="M13" i="37"/>
  <c r="M14" i="37"/>
  <c r="M15" i="37"/>
  <c r="M16" i="37"/>
  <c r="M17" i="37"/>
  <c r="M18" i="37"/>
  <c r="M19" i="37"/>
  <c r="M21" i="37"/>
  <c r="M22" i="37"/>
  <c r="M23" i="37"/>
  <c r="M24" i="37"/>
  <c r="M25" i="37"/>
  <c r="M26" i="37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L10" i="37"/>
  <c r="L12" i="37"/>
  <c r="L40" i="37"/>
  <c r="K40" i="37"/>
  <c r="J40" i="37"/>
  <c r="I40" i="37"/>
  <c r="L39" i="37"/>
  <c r="K39" i="37"/>
  <c r="J39" i="37"/>
  <c r="I39" i="37"/>
  <c r="L38" i="37"/>
  <c r="K38" i="37"/>
  <c r="J38" i="37"/>
  <c r="I38" i="37"/>
  <c r="L37" i="37"/>
  <c r="K37" i="37"/>
  <c r="J37" i="37"/>
  <c r="I37" i="37"/>
  <c r="L36" i="37"/>
  <c r="K36" i="37"/>
  <c r="J36" i="37"/>
  <c r="I36" i="37"/>
  <c r="L35" i="37"/>
  <c r="K35" i="37"/>
  <c r="J35" i="37"/>
  <c r="I35" i="37"/>
  <c r="L34" i="37"/>
  <c r="K34" i="37"/>
  <c r="J34" i="37"/>
  <c r="I34" i="37"/>
  <c r="L33" i="37"/>
  <c r="K33" i="37"/>
  <c r="J33" i="37"/>
  <c r="I33" i="37"/>
  <c r="L32" i="37"/>
  <c r="K32" i="37"/>
  <c r="J32" i="37"/>
  <c r="I32" i="37"/>
  <c r="L31" i="37"/>
  <c r="K31" i="37"/>
  <c r="J31" i="37"/>
  <c r="I31" i="37"/>
  <c r="L30" i="37"/>
  <c r="K30" i="37"/>
  <c r="J30" i="37"/>
  <c r="I30" i="37"/>
  <c r="L29" i="37"/>
  <c r="K29" i="37"/>
  <c r="J29" i="37"/>
  <c r="I29" i="37"/>
  <c r="L28" i="37"/>
  <c r="K28" i="37"/>
  <c r="J28" i="37"/>
  <c r="I28" i="37"/>
  <c r="L27" i="37"/>
  <c r="K27" i="37"/>
  <c r="J27" i="37"/>
  <c r="L26" i="37"/>
  <c r="K26" i="37"/>
  <c r="J26" i="37"/>
  <c r="I26" i="37"/>
  <c r="L25" i="37"/>
  <c r="K25" i="37"/>
  <c r="J25" i="37"/>
  <c r="I25" i="37"/>
  <c r="L24" i="37"/>
  <c r="K24" i="37"/>
  <c r="J24" i="37"/>
  <c r="I24" i="37"/>
  <c r="L23" i="37"/>
  <c r="K23" i="37"/>
  <c r="J23" i="37"/>
  <c r="I23" i="37"/>
  <c r="L22" i="37"/>
  <c r="K22" i="37"/>
  <c r="J22" i="37"/>
  <c r="I22" i="37"/>
  <c r="L21" i="37"/>
  <c r="K21" i="37"/>
  <c r="J21" i="37"/>
  <c r="I21" i="37"/>
  <c r="L20" i="37"/>
  <c r="K20" i="37"/>
  <c r="J20" i="37"/>
  <c r="I20" i="37"/>
  <c r="L19" i="37"/>
  <c r="K19" i="37"/>
  <c r="J19" i="37"/>
  <c r="I19" i="37"/>
  <c r="L18" i="37"/>
  <c r="K18" i="37"/>
  <c r="J18" i="37"/>
  <c r="I18" i="37"/>
  <c r="L17" i="37"/>
  <c r="K17" i="37"/>
  <c r="J17" i="37"/>
  <c r="I17" i="37"/>
  <c r="L16" i="37"/>
  <c r="K16" i="37"/>
  <c r="J16" i="37"/>
  <c r="I16" i="37"/>
  <c r="L15" i="37"/>
  <c r="K15" i="37"/>
  <c r="J15" i="37"/>
  <c r="I15" i="37"/>
  <c r="L14" i="37"/>
  <c r="K14" i="37"/>
  <c r="J14" i="37"/>
  <c r="I14" i="37"/>
  <c r="L13" i="37"/>
  <c r="K13" i="37"/>
  <c r="J13" i="37"/>
  <c r="I13" i="37"/>
  <c r="K12" i="37"/>
  <c r="J12" i="37"/>
  <c r="I12" i="37"/>
  <c r="L11" i="37"/>
  <c r="K11" i="37"/>
  <c r="J11" i="37"/>
  <c r="I11" i="37"/>
  <c r="K10" i="37"/>
  <c r="J10" i="37"/>
  <c r="I10" i="37"/>
  <c r="G9" i="37"/>
  <c r="F9" i="37"/>
  <c r="E9" i="37"/>
  <c r="D9" i="37"/>
  <c r="C9" i="37"/>
  <c r="A9" i="37"/>
  <c r="E33" i="42" l="1"/>
  <c r="F33" i="42" s="1"/>
  <c r="H33" i="42" s="1"/>
  <c r="E33" i="41"/>
  <c r="F33" i="41" s="1"/>
  <c r="H33" i="41" s="1"/>
  <c r="E34" i="42"/>
  <c r="F34" i="42" s="1"/>
  <c r="H34" i="42" s="1"/>
  <c r="E34" i="41"/>
  <c r="F34" i="41" s="1"/>
  <c r="H34" i="41" s="1"/>
  <c r="E26" i="42"/>
  <c r="F26" i="42" s="1"/>
  <c r="H26" i="42" s="1"/>
  <c r="E26" i="41"/>
  <c r="F26" i="41" s="1"/>
  <c r="H26" i="41" s="1"/>
  <c r="E37" i="39"/>
  <c r="F37" i="39" s="1"/>
  <c r="E37" i="42"/>
  <c r="F37" i="42" s="1"/>
  <c r="H37" i="42" s="1"/>
  <c r="E37" i="41"/>
  <c r="F37" i="41" s="1"/>
  <c r="H37" i="41" s="1"/>
  <c r="E29" i="41"/>
  <c r="F29" i="41" s="1"/>
  <c r="H29" i="41" s="1"/>
  <c r="E29" i="42"/>
  <c r="F29" i="42" s="1"/>
  <c r="H29" i="42" s="1"/>
  <c r="E36" i="39"/>
  <c r="F36" i="39" s="1"/>
  <c r="E36" i="42"/>
  <c r="F36" i="42" s="1"/>
  <c r="H36" i="42" s="1"/>
  <c r="E36" i="41"/>
  <c r="F36" i="41" s="1"/>
  <c r="H36" i="41" s="1"/>
  <c r="E32" i="42"/>
  <c r="F32" i="42" s="1"/>
  <c r="H32" i="42" s="1"/>
  <c r="E32" i="41"/>
  <c r="F32" i="41" s="1"/>
  <c r="H32" i="41" s="1"/>
  <c r="E28" i="39"/>
  <c r="F28" i="39" s="1"/>
  <c r="E28" i="42"/>
  <c r="F28" i="42" s="1"/>
  <c r="H28" i="42" s="1"/>
  <c r="E28" i="41"/>
  <c r="F28" i="41" s="1"/>
  <c r="H28" i="41" s="1"/>
  <c r="E35" i="42"/>
  <c r="F35" i="42" s="1"/>
  <c r="H35" i="42" s="1"/>
  <c r="E35" i="41"/>
  <c r="F35" i="41" s="1"/>
  <c r="H35" i="41" s="1"/>
  <c r="E31" i="42"/>
  <c r="F31" i="42" s="1"/>
  <c r="H31" i="42" s="1"/>
  <c r="E31" i="41"/>
  <c r="F31" i="41" s="1"/>
  <c r="H31" i="41" s="1"/>
  <c r="E27" i="42"/>
  <c r="F27" i="42" s="1"/>
  <c r="H27" i="42" s="1"/>
  <c r="E27" i="41"/>
  <c r="F27" i="41" s="1"/>
  <c r="H27" i="41" s="1"/>
  <c r="E30" i="42"/>
  <c r="F30" i="42" s="1"/>
  <c r="H30" i="42" s="1"/>
  <c r="E30" i="41"/>
  <c r="F30" i="41" s="1"/>
  <c r="H30" i="41" s="1"/>
  <c r="C6" i="39"/>
  <c r="K9" i="37"/>
  <c r="P27" i="37" s="1"/>
  <c r="M9" i="37"/>
  <c r="R25" i="37" s="1"/>
  <c r="E32" i="39"/>
  <c r="F32" i="39" s="1"/>
  <c r="E34" i="39"/>
  <c r="F34" i="39" s="1"/>
  <c r="E30" i="39"/>
  <c r="F30" i="39" s="1"/>
  <c r="E26" i="39"/>
  <c r="F26" i="39" s="1"/>
  <c r="E33" i="39"/>
  <c r="F33" i="39" s="1"/>
  <c r="E29" i="39"/>
  <c r="F29" i="39" s="1"/>
  <c r="E35" i="39"/>
  <c r="F35" i="39" s="1"/>
  <c r="E31" i="39"/>
  <c r="F31" i="39" s="1"/>
  <c r="E27" i="39"/>
  <c r="F27" i="39" s="1"/>
  <c r="A6" i="39"/>
  <c r="L9" i="37"/>
  <c r="Q27" i="37" s="1"/>
  <c r="I9" i="37"/>
  <c r="N27" i="37" s="1"/>
  <c r="J9" i="37"/>
  <c r="H29" i="39" l="1"/>
  <c r="H34" i="39"/>
  <c r="H37" i="39"/>
  <c r="H31" i="39"/>
  <c r="H26" i="39"/>
  <c r="R32" i="37"/>
  <c r="R35" i="37"/>
  <c r="R36" i="37"/>
  <c r="R39" i="37"/>
  <c r="Q19" i="37"/>
  <c r="R19" i="37"/>
  <c r="Q40" i="37"/>
  <c r="Q32" i="37"/>
  <c r="H35" i="39"/>
  <c r="H33" i="39"/>
  <c r="R22" i="37"/>
  <c r="H32" i="39"/>
  <c r="Q26" i="37"/>
  <c r="Q39" i="37"/>
  <c r="H28" i="39"/>
  <c r="H36" i="39"/>
  <c r="P22" i="37"/>
  <c r="H27" i="39"/>
  <c r="H30" i="39"/>
  <c r="Q15" i="37"/>
  <c r="Q31" i="37"/>
  <c r="P35" i="37"/>
  <c r="Q25" i="37"/>
  <c r="Q14" i="37"/>
  <c r="Q36" i="37"/>
  <c r="Q28" i="37"/>
  <c r="P26" i="37"/>
  <c r="R15" i="37"/>
  <c r="R18" i="37"/>
  <c r="P10" i="37"/>
  <c r="Q21" i="37"/>
  <c r="R29" i="37"/>
  <c r="Q35" i="37"/>
  <c r="R12" i="37"/>
  <c r="R33" i="37"/>
  <c r="R23" i="37"/>
  <c r="R40" i="37"/>
  <c r="R26" i="37"/>
  <c r="R24" i="37"/>
  <c r="R16" i="37"/>
  <c r="R38" i="37"/>
  <c r="R11" i="37"/>
  <c r="R28" i="37"/>
  <c r="R14" i="37"/>
  <c r="R31" i="37"/>
  <c r="Q12" i="37"/>
  <c r="Q16" i="37"/>
  <c r="Q20" i="37"/>
  <c r="Q24" i="37"/>
  <c r="Q11" i="37"/>
  <c r="R27" i="37"/>
  <c r="R20" i="37"/>
  <c r="R17" i="37"/>
  <c r="R13" i="37"/>
  <c r="R10" i="37"/>
  <c r="R34" i="37"/>
  <c r="Q23" i="37"/>
  <c r="Q18" i="37"/>
  <c r="Q13" i="37"/>
  <c r="R21" i="37"/>
  <c r="R37" i="37"/>
  <c r="Q38" i="37"/>
  <c r="Q34" i="37"/>
  <c r="Q30" i="37"/>
  <c r="R30" i="37"/>
  <c r="O15" i="37"/>
  <c r="O27" i="37"/>
  <c r="S27" i="37" s="1"/>
  <c r="Q22" i="37"/>
  <c r="Q17" i="37"/>
  <c r="Q10" i="37"/>
  <c r="Q37" i="37"/>
  <c r="Q33" i="37"/>
  <c r="Q29" i="37"/>
  <c r="N13" i="37"/>
  <c r="N10" i="37"/>
  <c r="N23" i="37"/>
  <c r="N22" i="37"/>
  <c r="N33" i="37"/>
  <c r="N40" i="37"/>
  <c r="N39" i="37"/>
  <c r="N38" i="37"/>
  <c r="N37" i="37"/>
  <c r="N25" i="37"/>
  <c r="N24" i="37"/>
  <c r="N31" i="37"/>
  <c r="N30" i="37"/>
  <c r="N21" i="37"/>
  <c r="N17" i="37"/>
  <c r="N15" i="37"/>
  <c r="N14" i="37"/>
  <c r="N36" i="37"/>
  <c r="O19" i="37"/>
  <c r="N20" i="37"/>
  <c r="P18" i="37"/>
  <c r="O24" i="37"/>
  <c r="P15" i="37"/>
  <c r="P38" i="37"/>
  <c r="N32" i="37"/>
  <c r="N16" i="37"/>
  <c r="P11" i="37"/>
  <c r="N35" i="37"/>
  <c r="N19" i="37"/>
  <c r="N11" i="37"/>
  <c r="N34" i="37"/>
  <c r="N26" i="37"/>
  <c r="N18" i="37"/>
  <c r="P39" i="37"/>
  <c r="N29" i="37"/>
  <c r="P23" i="37"/>
  <c r="O39" i="37"/>
  <c r="P34" i="37"/>
  <c r="N12" i="37"/>
  <c r="N28" i="37"/>
  <c r="O40" i="37"/>
  <c r="O28" i="37"/>
  <c r="O16" i="37"/>
  <c r="O35" i="37"/>
  <c r="O11" i="37"/>
  <c r="O38" i="37"/>
  <c r="O34" i="37"/>
  <c r="O30" i="37"/>
  <c r="O26" i="37"/>
  <c r="O22" i="37"/>
  <c r="O18" i="37"/>
  <c r="O14" i="37"/>
  <c r="O10" i="37"/>
  <c r="O37" i="37"/>
  <c r="O33" i="37"/>
  <c r="O29" i="37"/>
  <c r="O25" i="37"/>
  <c r="O21" i="37"/>
  <c r="O17" i="37"/>
  <c r="O13" i="37"/>
  <c r="O32" i="37"/>
  <c r="P30" i="37"/>
  <c r="P14" i="37"/>
  <c r="P37" i="37"/>
  <c r="P33" i="37"/>
  <c r="P29" i="37"/>
  <c r="P25" i="37"/>
  <c r="P21" i="37"/>
  <c r="P17" i="37"/>
  <c r="P13" i="37"/>
  <c r="P40" i="37"/>
  <c r="P36" i="37"/>
  <c r="P32" i="37"/>
  <c r="P28" i="37"/>
  <c r="P24" i="37"/>
  <c r="P20" i="37"/>
  <c r="P16" i="37"/>
  <c r="P12" i="37"/>
  <c r="P31" i="37"/>
  <c r="P19" i="37"/>
  <c r="O12" i="37"/>
  <c r="O23" i="37"/>
  <c r="O36" i="37"/>
  <c r="O20" i="37"/>
  <c r="O31" i="37"/>
  <c r="E24" i="39" l="1"/>
  <c r="F24" i="39" s="1"/>
  <c r="H24" i="39" s="1"/>
  <c r="E24" i="42"/>
  <c r="F24" i="42" s="1"/>
  <c r="H24" i="42" s="1"/>
  <c r="E24" i="41"/>
  <c r="F24" i="41" s="1"/>
  <c r="H24" i="41" s="1"/>
  <c r="S12" i="37"/>
  <c r="S15" i="37"/>
  <c r="S17" i="37"/>
  <c r="S11" i="37"/>
  <c r="S16" i="37"/>
  <c r="S10" i="37"/>
  <c r="S18" i="37"/>
  <c r="S14" i="37"/>
  <c r="S13" i="37"/>
  <c r="S19" i="37"/>
  <c r="Q9" i="37"/>
  <c r="S23" i="37"/>
  <c r="S24" i="37"/>
  <c r="S21" i="37"/>
  <c r="S25" i="37"/>
  <c r="N9" i="37"/>
  <c r="R9" i="37"/>
  <c r="O9" i="37"/>
  <c r="P9" i="37"/>
  <c r="S28" i="37"/>
  <c r="S26" i="37"/>
  <c r="S20" i="37"/>
  <c r="S22" i="37"/>
  <c r="T17" i="36"/>
  <c r="G6" i="36"/>
  <c r="H10" i="36"/>
  <c r="E14" i="39" l="1"/>
  <c r="F14" i="39" s="1"/>
  <c r="H14" i="39" s="1"/>
  <c r="E14" i="42"/>
  <c r="F14" i="42" s="1"/>
  <c r="H14" i="42" s="1"/>
  <c r="E14" i="41"/>
  <c r="F14" i="41" s="1"/>
  <c r="H14" i="41" s="1"/>
  <c r="E23" i="39"/>
  <c r="F23" i="39" s="1"/>
  <c r="H23" i="39" s="1"/>
  <c r="E23" i="42"/>
  <c r="F23" i="42" s="1"/>
  <c r="H23" i="42" s="1"/>
  <c r="E23" i="41"/>
  <c r="F23" i="41" s="1"/>
  <c r="H23" i="41" s="1"/>
  <c r="E21" i="39"/>
  <c r="F21" i="39" s="1"/>
  <c r="H21" i="39" s="1"/>
  <c r="E21" i="42"/>
  <c r="F21" i="42" s="1"/>
  <c r="H21" i="42" s="1"/>
  <c r="E21" i="41"/>
  <c r="F21" i="41" s="1"/>
  <c r="H21" i="41" s="1"/>
  <c r="E10" i="39"/>
  <c r="F10" i="39" s="1"/>
  <c r="H10" i="39" s="1"/>
  <c r="E10" i="42"/>
  <c r="F10" i="42" s="1"/>
  <c r="H10" i="42" s="1"/>
  <c r="E10" i="41"/>
  <c r="F10" i="41" s="1"/>
  <c r="H10" i="41" s="1"/>
  <c r="E13" i="39"/>
  <c r="F13" i="39" s="1"/>
  <c r="H13" i="39" s="1"/>
  <c r="E13" i="42"/>
  <c r="F13" i="42" s="1"/>
  <c r="H13" i="42" s="1"/>
  <c r="E13" i="41"/>
  <c r="F13" i="41" s="1"/>
  <c r="H13" i="41" s="1"/>
  <c r="E9" i="39"/>
  <c r="F9" i="39" s="1"/>
  <c r="H9" i="39" s="1"/>
  <c r="E9" i="42"/>
  <c r="F9" i="42" s="1"/>
  <c r="H9" i="42" s="1"/>
  <c r="E9" i="41"/>
  <c r="F9" i="41" s="1"/>
  <c r="H9" i="41" s="1"/>
  <c r="E22" i="39"/>
  <c r="F22" i="39" s="1"/>
  <c r="H22" i="39" s="1"/>
  <c r="E22" i="42"/>
  <c r="F22" i="42" s="1"/>
  <c r="H22" i="42" s="1"/>
  <c r="E22" i="41"/>
  <c r="F22" i="41" s="1"/>
  <c r="H22" i="41" s="1"/>
  <c r="E15" i="39"/>
  <c r="F15" i="39" s="1"/>
  <c r="H15" i="39" s="1"/>
  <c r="E15" i="42"/>
  <c r="F15" i="42" s="1"/>
  <c r="H15" i="42" s="1"/>
  <c r="E15" i="41"/>
  <c r="F15" i="41" s="1"/>
  <c r="H15" i="41" s="1"/>
  <c r="E25" i="39"/>
  <c r="F25" i="39" s="1"/>
  <c r="H25" i="39" s="1"/>
  <c r="E25" i="42"/>
  <c r="F25" i="42" s="1"/>
  <c r="H25" i="42" s="1"/>
  <c r="E25" i="41"/>
  <c r="F25" i="41" s="1"/>
  <c r="H25" i="41" s="1"/>
  <c r="E20" i="39"/>
  <c r="F20" i="39" s="1"/>
  <c r="H20" i="39" s="1"/>
  <c r="E20" i="42"/>
  <c r="F20" i="42" s="1"/>
  <c r="H20" i="42" s="1"/>
  <c r="E20" i="41"/>
  <c r="F20" i="41" s="1"/>
  <c r="H20" i="41" s="1"/>
  <c r="E11" i="39"/>
  <c r="F11" i="39" s="1"/>
  <c r="H11" i="39" s="1"/>
  <c r="E11" i="41"/>
  <c r="F11" i="41" s="1"/>
  <c r="H11" i="41" s="1"/>
  <c r="E11" i="42"/>
  <c r="F11" i="42" s="1"/>
  <c r="H11" i="42" s="1"/>
  <c r="E8" i="39"/>
  <c r="F8" i="39" s="1"/>
  <c r="H8" i="39" s="1"/>
  <c r="E8" i="42"/>
  <c r="F8" i="42" s="1"/>
  <c r="H8" i="42" s="1"/>
  <c r="E8" i="41"/>
  <c r="F8" i="41" s="1"/>
  <c r="H8" i="41" s="1"/>
  <c r="E19" i="39"/>
  <c r="F19" i="39" s="1"/>
  <c r="H19" i="39" s="1"/>
  <c r="E19" i="42"/>
  <c r="F19" i="42" s="1"/>
  <c r="H19" i="42" s="1"/>
  <c r="E19" i="41"/>
  <c r="F19" i="41" s="1"/>
  <c r="H19" i="41" s="1"/>
  <c r="E17" i="39"/>
  <c r="F17" i="39" s="1"/>
  <c r="H17" i="39" s="1"/>
  <c r="E17" i="41"/>
  <c r="F17" i="41" s="1"/>
  <c r="H17" i="41" s="1"/>
  <c r="E17" i="42"/>
  <c r="F17" i="42" s="1"/>
  <c r="H17" i="42" s="1"/>
  <c r="E18" i="39"/>
  <c r="F18" i="39" s="1"/>
  <c r="H18" i="39" s="1"/>
  <c r="E18" i="42"/>
  <c r="F18" i="42" s="1"/>
  <c r="H18" i="42" s="1"/>
  <c r="E18" i="41"/>
  <c r="F18" i="41" s="1"/>
  <c r="H18" i="41" s="1"/>
  <c r="E16" i="39"/>
  <c r="F16" i="39" s="1"/>
  <c r="H16" i="39" s="1"/>
  <c r="E16" i="42"/>
  <c r="F16" i="42" s="1"/>
  <c r="H16" i="42" s="1"/>
  <c r="E16" i="41"/>
  <c r="F16" i="41" s="1"/>
  <c r="H16" i="41" s="1"/>
  <c r="E7" i="39"/>
  <c r="F7" i="39" s="1"/>
  <c r="H7" i="39" s="1"/>
  <c r="E7" i="42"/>
  <c r="F7" i="42" s="1"/>
  <c r="H7" i="42" s="1"/>
  <c r="E7" i="41"/>
  <c r="F7" i="41" s="1"/>
  <c r="H7" i="41" s="1"/>
  <c r="E12" i="39"/>
  <c r="F12" i="39" s="1"/>
  <c r="H12" i="39" s="1"/>
  <c r="E12" i="42"/>
  <c r="F12" i="42" s="1"/>
  <c r="H12" i="42" s="1"/>
  <c r="E12" i="41"/>
  <c r="F12" i="41" s="1"/>
  <c r="H12" i="41" s="1"/>
  <c r="H16" i="36"/>
  <c r="I8" i="41" l="1"/>
  <c r="I12" i="41"/>
  <c r="I16" i="41"/>
  <c r="I14" i="41"/>
  <c r="I9" i="41"/>
  <c r="I13" i="41"/>
  <c r="I17" i="41"/>
  <c r="I10" i="41"/>
  <c r="I7" i="41"/>
  <c r="I11" i="41"/>
  <c r="I15" i="41"/>
  <c r="I7" i="42"/>
  <c r="I11" i="42"/>
  <c r="I15" i="42"/>
  <c r="I8" i="42"/>
  <c r="I12" i="42"/>
  <c r="I16" i="42"/>
  <c r="I9" i="42"/>
  <c r="I13" i="42"/>
  <c r="I17" i="42"/>
  <c r="I10" i="42"/>
  <c r="I14" i="42"/>
  <c r="I19" i="39"/>
  <c r="I31" i="41"/>
  <c r="I27" i="41"/>
  <c r="I25" i="41"/>
  <c r="I24" i="41"/>
  <c r="I23" i="41"/>
  <c r="I20" i="41"/>
  <c r="I28" i="41"/>
  <c r="I21" i="41"/>
  <c r="I19" i="41"/>
  <c r="I34" i="41"/>
  <c r="I35" i="41"/>
  <c r="I33" i="41"/>
  <c r="I32" i="41"/>
  <c r="I30" i="41"/>
  <c r="I18" i="41"/>
  <c r="I36" i="41"/>
  <c r="I26" i="41"/>
  <c r="I29" i="41"/>
  <c r="I37" i="41"/>
  <c r="I22" i="41"/>
  <c r="I28" i="42"/>
  <c r="I21" i="42"/>
  <c r="I31" i="42"/>
  <c r="I26" i="42"/>
  <c r="I32" i="42"/>
  <c r="I37" i="42"/>
  <c r="I20" i="42"/>
  <c r="I36" i="42"/>
  <c r="I29" i="42"/>
  <c r="I24" i="42"/>
  <c r="I25" i="42"/>
  <c r="I22" i="42"/>
  <c r="I19" i="42"/>
  <c r="I33" i="42"/>
  <c r="I27" i="42"/>
  <c r="I30" i="42"/>
  <c r="I23" i="42"/>
  <c r="I18" i="42"/>
  <c r="I35" i="42"/>
  <c r="I34" i="42"/>
  <c r="T40" i="36"/>
  <c r="P40" i="36"/>
  <c r="K40" i="36"/>
  <c r="J40" i="36"/>
  <c r="I40" i="36"/>
  <c r="H40" i="36"/>
  <c r="T39" i="36"/>
  <c r="P39" i="36"/>
  <c r="U39" i="36" s="1"/>
  <c r="K39" i="36"/>
  <c r="J39" i="36"/>
  <c r="I39" i="36"/>
  <c r="H39" i="36"/>
  <c r="T38" i="36"/>
  <c r="P38" i="36"/>
  <c r="K38" i="36"/>
  <c r="J38" i="36"/>
  <c r="I38" i="36"/>
  <c r="H38" i="36"/>
  <c r="T37" i="36"/>
  <c r="P37" i="36"/>
  <c r="U37" i="36" s="1"/>
  <c r="K37" i="36"/>
  <c r="J37" i="36"/>
  <c r="I37" i="36"/>
  <c r="H37" i="36"/>
  <c r="T36" i="36"/>
  <c r="P36" i="36"/>
  <c r="K36" i="36"/>
  <c r="J36" i="36"/>
  <c r="I36" i="36"/>
  <c r="H36" i="36"/>
  <c r="T35" i="36"/>
  <c r="P35" i="36"/>
  <c r="U35" i="36" s="1"/>
  <c r="K35" i="36"/>
  <c r="J35" i="36"/>
  <c r="I35" i="36"/>
  <c r="H35" i="36"/>
  <c r="T34" i="36"/>
  <c r="P34" i="36"/>
  <c r="K34" i="36"/>
  <c r="J34" i="36"/>
  <c r="I34" i="36"/>
  <c r="H34" i="36"/>
  <c r="T33" i="36"/>
  <c r="P33" i="36"/>
  <c r="U33" i="36" s="1"/>
  <c r="K33" i="36"/>
  <c r="J33" i="36"/>
  <c r="I33" i="36"/>
  <c r="H33" i="36"/>
  <c r="T32" i="36"/>
  <c r="P32" i="36"/>
  <c r="U32" i="36" s="1"/>
  <c r="K32" i="36"/>
  <c r="J32" i="36"/>
  <c r="I32" i="36"/>
  <c r="H32" i="36"/>
  <c r="T31" i="36"/>
  <c r="P31" i="36"/>
  <c r="U31" i="36" s="1"/>
  <c r="K31" i="36"/>
  <c r="J31" i="36"/>
  <c r="I31" i="36"/>
  <c r="H31" i="36"/>
  <c r="T30" i="36"/>
  <c r="P30" i="36"/>
  <c r="U30" i="36" s="1"/>
  <c r="K30" i="36"/>
  <c r="J30" i="36"/>
  <c r="I30" i="36"/>
  <c r="H30" i="36"/>
  <c r="T29" i="36"/>
  <c r="P29" i="36"/>
  <c r="U29" i="36" s="1"/>
  <c r="K29" i="36"/>
  <c r="J29" i="36"/>
  <c r="I29" i="36"/>
  <c r="H29" i="36"/>
  <c r="T28" i="36"/>
  <c r="P28" i="36"/>
  <c r="U28" i="36" s="1"/>
  <c r="K28" i="36"/>
  <c r="J28" i="36"/>
  <c r="I28" i="36"/>
  <c r="H28" i="36"/>
  <c r="T27" i="36"/>
  <c r="P27" i="36"/>
  <c r="U27" i="36" s="1"/>
  <c r="K27" i="36"/>
  <c r="J27" i="36"/>
  <c r="I27" i="36"/>
  <c r="H27" i="36"/>
  <c r="T26" i="36"/>
  <c r="P26" i="36"/>
  <c r="U26" i="36" s="1"/>
  <c r="K26" i="36"/>
  <c r="J26" i="36"/>
  <c r="I26" i="36"/>
  <c r="H26" i="36"/>
  <c r="T25" i="36"/>
  <c r="P25" i="36"/>
  <c r="U25" i="36" s="1"/>
  <c r="K25" i="36"/>
  <c r="J25" i="36"/>
  <c r="I25" i="36"/>
  <c r="H25" i="36"/>
  <c r="T24" i="36"/>
  <c r="P24" i="36"/>
  <c r="U24" i="36" s="1"/>
  <c r="K24" i="36"/>
  <c r="J24" i="36"/>
  <c r="I24" i="36"/>
  <c r="H24" i="36"/>
  <c r="T23" i="36"/>
  <c r="P23" i="36"/>
  <c r="U23" i="36" s="1"/>
  <c r="K23" i="36"/>
  <c r="J23" i="36"/>
  <c r="I23" i="36"/>
  <c r="H23" i="36"/>
  <c r="T22" i="36"/>
  <c r="P22" i="36"/>
  <c r="U22" i="36" s="1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K9" i="36" s="1"/>
  <c r="J11" i="36"/>
  <c r="I11" i="36"/>
  <c r="H11" i="36"/>
  <c r="T10" i="36"/>
  <c r="K10" i="36"/>
  <c r="J10" i="36"/>
  <c r="I10" i="36"/>
  <c r="T9" i="36"/>
  <c r="S9" i="36"/>
  <c r="G9" i="36"/>
  <c r="F9" i="36"/>
  <c r="E9" i="36"/>
  <c r="D9" i="36"/>
  <c r="C9" i="36"/>
  <c r="A9" i="36"/>
  <c r="U34" i="36" l="1"/>
  <c r="U36" i="36"/>
  <c r="U38" i="36"/>
  <c r="U40" i="36"/>
  <c r="J9" i="36"/>
  <c r="N10" i="36" s="1"/>
  <c r="O13" i="36"/>
  <c r="O15" i="36"/>
  <c r="O16" i="36"/>
  <c r="O19" i="36"/>
  <c r="N20" i="36"/>
  <c r="O21" i="36"/>
  <c r="N23" i="36"/>
  <c r="N24" i="36"/>
  <c r="N27" i="36"/>
  <c r="N28" i="36"/>
  <c r="N30" i="36"/>
  <c r="N31" i="36"/>
  <c r="N32" i="36"/>
  <c r="N34" i="36"/>
  <c r="N35" i="36"/>
  <c r="N36" i="36"/>
  <c r="N38" i="36"/>
  <c r="N39" i="36"/>
  <c r="N40" i="36"/>
  <c r="O11" i="36"/>
  <c r="N12" i="36"/>
  <c r="I9" i="36"/>
  <c r="M11" i="36" s="1"/>
  <c r="O10" i="36"/>
  <c r="H9" i="36"/>
  <c r="L12" i="36" s="1"/>
  <c r="N11" i="36"/>
  <c r="O12" i="36"/>
  <c r="N13" i="36"/>
  <c r="O14" i="36"/>
  <c r="L15" i="36"/>
  <c r="N15" i="36"/>
  <c r="N16" i="36"/>
  <c r="M17" i="36"/>
  <c r="O17" i="36"/>
  <c r="O18" i="36"/>
  <c r="L19" i="36"/>
  <c r="N19" i="36"/>
  <c r="O20" i="36"/>
  <c r="L21" i="36"/>
  <c r="N21" i="36"/>
  <c r="O22" i="36"/>
  <c r="M23" i="36"/>
  <c r="O23" i="36"/>
  <c r="O24" i="36"/>
  <c r="M25" i="36"/>
  <c r="O25" i="36"/>
  <c r="O26" i="36"/>
  <c r="M27" i="36"/>
  <c r="O27" i="36"/>
  <c r="O28" i="36"/>
  <c r="M29" i="36"/>
  <c r="O29" i="36"/>
  <c r="O30" i="36"/>
  <c r="M31" i="36"/>
  <c r="O31" i="36"/>
  <c r="O32" i="36"/>
  <c r="M33" i="36"/>
  <c r="O33" i="36"/>
  <c r="O34" i="36"/>
  <c r="M35" i="36"/>
  <c r="O35" i="36"/>
  <c r="O36" i="36"/>
  <c r="M37" i="36"/>
  <c r="O37" i="36"/>
  <c r="O38" i="36"/>
  <c r="M39" i="36"/>
  <c r="O39" i="36"/>
  <c r="O40" i="36"/>
  <c r="I32" i="39"/>
  <c r="I28" i="39"/>
  <c r="I20" i="39"/>
  <c r="I29" i="39"/>
  <c r="I31" i="39"/>
  <c r="I34" i="39"/>
  <c r="I24" i="39"/>
  <c r="I26" i="39"/>
  <c r="I18" i="39"/>
  <c r="I36" i="39"/>
  <c r="I6" i="42"/>
  <c r="K8" i="42" s="1"/>
  <c r="I23" i="39"/>
  <c r="I21" i="39"/>
  <c r="I25" i="39"/>
  <c r="I6" i="41"/>
  <c r="K12" i="41" s="1"/>
  <c r="I9" i="39"/>
  <c r="I13" i="39"/>
  <c r="I17" i="39"/>
  <c r="I11" i="39"/>
  <c r="I10" i="39"/>
  <c r="I14" i="39"/>
  <c r="I7" i="39"/>
  <c r="I15" i="39"/>
  <c r="I8" i="39"/>
  <c r="I12" i="39"/>
  <c r="I16" i="39"/>
  <c r="I22" i="39"/>
  <c r="I33" i="39"/>
  <c r="I37" i="39"/>
  <c r="I35" i="39"/>
  <c r="I30" i="39"/>
  <c r="I27" i="39"/>
  <c r="V40" i="36"/>
  <c r="V22" i="36"/>
  <c r="V23" i="36"/>
  <c r="V24" i="36"/>
  <c r="V25" i="36"/>
  <c r="V26" i="36"/>
  <c r="V27" i="36"/>
  <c r="V28" i="36"/>
  <c r="V29" i="36"/>
  <c r="V30" i="36"/>
  <c r="V31" i="36"/>
  <c r="V32" i="36"/>
  <c r="V33" i="36"/>
  <c r="V34" i="36"/>
  <c r="V35" i="36"/>
  <c r="V36" i="36"/>
  <c r="V37" i="36"/>
  <c r="V38" i="36"/>
  <c r="V39" i="36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J10" i="32"/>
  <c r="K11" i="32"/>
  <c r="J10" i="34"/>
  <c r="K14" i="41" l="1"/>
  <c r="N26" i="36"/>
  <c r="N22" i="36"/>
  <c r="N18" i="36"/>
  <c r="N14" i="36"/>
  <c r="K10" i="41"/>
  <c r="M40" i="36"/>
  <c r="M38" i="36"/>
  <c r="M36" i="36"/>
  <c r="M34" i="36"/>
  <c r="M32" i="36"/>
  <c r="M30" i="36"/>
  <c r="M28" i="36"/>
  <c r="M26" i="36"/>
  <c r="M24" i="36"/>
  <c r="M22" i="36"/>
  <c r="M20" i="36"/>
  <c r="M18" i="36"/>
  <c r="L13" i="36"/>
  <c r="L11" i="36"/>
  <c r="P11" i="36" s="1"/>
  <c r="U11" i="36" s="1"/>
  <c r="V11" i="36" s="1"/>
  <c r="N37" i="36"/>
  <c r="N33" i="36"/>
  <c r="N29" i="36"/>
  <c r="N25" i="36"/>
  <c r="N17" i="36"/>
  <c r="K8" i="41"/>
  <c r="K17" i="41"/>
  <c r="K17" i="42"/>
  <c r="K16" i="42"/>
  <c r="K12" i="42"/>
  <c r="K9" i="42"/>
  <c r="K7" i="42"/>
  <c r="K14" i="42"/>
  <c r="K13" i="42"/>
  <c r="K10" i="42"/>
  <c r="K11" i="42"/>
  <c r="K15" i="42"/>
  <c r="K13" i="41"/>
  <c r="K15" i="41"/>
  <c r="K7" i="41"/>
  <c r="K16" i="41"/>
  <c r="K11" i="41"/>
  <c r="K9" i="41"/>
  <c r="M14" i="36"/>
  <c r="M12" i="36"/>
  <c r="P12" i="36" s="1"/>
  <c r="U12" i="36" s="1"/>
  <c r="V12" i="36" s="1"/>
  <c r="L10" i="36"/>
  <c r="L16" i="36"/>
  <c r="M10" i="36"/>
  <c r="L40" i="36"/>
  <c r="L39" i="36"/>
  <c r="L38" i="36"/>
  <c r="L37" i="36"/>
  <c r="L36" i="36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M21" i="36"/>
  <c r="P21" i="36" s="1"/>
  <c r="U21" i="36" s="1"/>
  <c r="V21" i="36" s="1"/>
  <c r="L20" i="36"/>
  <c r="P20" i="36" s="1"/>
  <c r="U20" i="36" s="1"/>
  <c r="V20" i="36" s="1"/>
  <c r="M19" i="36"/>
  <c r="P19" i="36" s="1"/>
  <c r="U19" i="36" s="1"/>
  <c r="V19" i="36" s="1"/>
  <c r="L18" i="36"/>
  <c r="P18" i="36" s="1"/>
  <c r="U18" i="36" s="1"/>
  <c r="V18" i="36" s="1"/>
  <c r="L17" i="36"/>
  <c r="P17" i="36" s="1"/>
  <c r="U17" i="36" s="1"/>
  <c r="V17" i="36" s="1"/>
  <c r="M16" i="36"/>
  <c r="P16" i="36" s="1"/>
  <c r="U16" i="36" s="1"/>
  <c r="V16" i="36" s="1"/>
  <c r="M15" i="36"/>
  <c r="P15" i="36" s="1"/>
  <c r="U15" i="36" s="1"/>
  <c r="V15" i="36" s="1"/>
  <c r="L14" i="36"/>
  <c r="P14" i="36" s="1"/>
  <c r="U14" i="36" s="1"/>
  <c r="V14" i="36" s="1"/>
  <c r="M13" i="36"/>
  <c r="P13" i="36" s="1"/>
  <c r="U13" i="36" s="1"/>
  <c r="V13" i="36" s="1"/>
  <c r="I6" i="39"/>
  <c r="K16" i="39" s="1"/>
  <c r="K12" i="39" l="1"/>
  <c r="K9" i="39"/>
  <c r="K17" i="39"/>
  <c r="K11" i="39"/>
  <c r="K10" i="39"/>
  <c r="K13" i="39"/>
  <c r="K7" i="39"/>
  <c r="K15" i="39"/>
  <c r="K8" i="39"/>
  <c r="K14" i="39"/>
  <c r="K6" i="42"/>
  <c r="K6" i="41"/>
  <c r="P10" i="36"/>
  <c r="U10" i="36" s="1"/>
  <c r="V10" i="36" s="1"/>
  <c r="V9" i="36" s="1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11" i="34"/>
  <c r="K6" i="39" l="1"/>
  <c r="G10" i="34"/>
  <c r="F10" i="34"/>
  <c r="E10" i="34"/>
  <c r="D10" i="34"/>
  <c r="C10" i="34"/>
  <c r="K10" i="34" s="1"/>
  <c r="A10" i="34"/>
  <c r="G7" i="34"/>
  <c r="H27" i="34" s="1"/>
  <c r="L27" i="34" s="1"/>
  <c r="M27" i="34" s="1"/>
  <c r="H12" i="34" l="1"/>
  <c r="L12" i="34" s="1"/>
  <c r="M12" i="34" s="1"/>
  <c r="H16" i="34"/>
  <c r="L16" i="34" s="1"/>
  <c r="M16" i="34" s="1"/>
  <c r="H20" i="34"/>
  <c r="L20" i="34" s="1"/>
  <c r="M20" i="34" s="1"/>
  <c r="H24" i="34"/>
  <c r="L24" i="34" s="1"/>
  <c r="M24" i="34" s="1"/>
  <c r="H13" i="34"/>
  <c r="L13" i="34" s="1"/>
  <c r="M13" i="34" s="1"/>
  <c r="H17" i="34"/>
  <c r="L17" i="34" s="1"/>
  <c r="M17" i="34" s="1"/>
  <c r="H21" i="34"/>
  <c r="L21" i="34" s="1"/>
  <c r="M21" i="34" s="1"/>
  <c r="H25" i="34"/>
  <c r="L25" i="34" s="1"/>
  <c r="M25" i="34" s="1"/>
  <c r="H14" i="34"/>
  <c r="L14" i="34" s="1"/>
  <c r="M14" i="34" s="1"/>
  <c r="H18" i="34"/>
  <c r="L18" i="34" s="1"/>
  <c r="M18" i="34" s="1"/>
  <c r="H22" i="34"/>
  <c r="L22" i="34" s="1"/>
  <c r="M22" i="34" s="1"/>
  <c r="H26" i="34"/>
  <c r="L26" i="34" s="1"/>
  <c r="M26" i="34" s="1"/>
  <c r="H11" i="34"/>
  <c r="L11" i="34" s="1"/>
  <c r="M11" i="34" s="1"/>
  <c r="H15" i="34"/>
  <c r="L15" i="34" s="1"/>
  <c r="M15" i="34" s="1"/>
  <c r="H19" i="34"/>
  <c r="L19" i="34" s="1"/>
  <c r="M19" i="34" s="1"/>
  <c r="H23" i="34"/>
  <c r="L23" i="34" s="1"/>
  <c r="M23" i="34" s="1"/>
  <c r="G10" i="32"/>
  <c r="F10" i="32"/>
  <c r="E10" i="32"/>
  <c r="D10" i="32"/>
  <c r="C10" i="32"/>
  <c r="K10" i="32" s="1"/>
  <c r="A10" i="32"/>
  <c r="G7" i="32"/>
  <c r="H36" i="32" s="1"/>
  <c r="L36" i="32" s="1"/>
  <c r="M36" i="32" l="1"/>
  <c r="M10" i="34"/>
  <c r="H13" i="32"/>
  <c r="L13" i="32" s="1"/>
  <c r="M13" i="32" s="1"/>
  <c r="H18" i="32"/>
  <c r="L18" i="32" s="1"/>
  <c r="M18" i="32" s="1"/>
  <c r="H23" i="32"/>
  <c r="L23" i="32" s="1"/>
  <c r="M23" i="32" s="1"/>
  <c r="H29" i="32"/>
  <c r="L29" i="32" s="1"/>
  <c r="M29" i="32" s="1"/>
  <c r="H34" i="32"/>
  <c r="L34" i="32" s="1"/>
  <c r="M34" i="32" s="1"/>
  <c r="H14" i="32"/>
  <c r="L14" i="32" s="1"/>
  <c r="M14" i="32" s="1"/>
  <c r="H19" i="32"/>
  <c r="L19" i="32" s="1"/>
  <c r="M19" i="32" s="1"/>
  <c r="H25" i="32"/>
  <c r="L25" i="32" s="1"/>
  <c r="M25" i="32" s="1"/>
  <c r="H30" i="32"/>
  <c r="L30" i="32" s="1"/>
  <c r="M30" i="32" s="1"/>
  <c r="H35" i="32"/>
  <c r="L35" i="32" s="1"/>
  <c r="M35" i="32" s="1"/>
  <c r="H15" i="32"/>
  <c r="L15" i="32" s="1"/>
  <c r="M15" i="32" s="1"/>
  <c r="H21" i="32"/>
  <c r="L21" i="32" s="1"/>
  <c r="M21" i="32" s="1"/>
  <c r="H26" i="32"/>
  <c r="L26" i="32" s="1"/>
  <c r="M26" i="32" s="1"/>
  <c r="H31" i="32"/>
  <c r="L31" i="32" s="1"/>
  <c r="M31" i="32" s="1"/>
  <c r="H37" i="32"/>
  <c r="L37" i="32" s="1"/>
  <c r="M37" i="32" s="1"/>
  <c r="H11" i="32"/>
  <c r="L11" i="32" s="1"/>
  <c r="M11" i="32" s="1"/>
  <c r="H17" i="32"/>
  <c r="L17" i="32" s="1"/>
  <c r="M17" i="32" s="1"/>
  <c r="H22" i="32"/>
  <c r="L22" i="32" s="1"/>
  <c r="M22" i="32" s="1"/>
  <c r="H27" i="32"/>
  <c r="L27" i="32" s="1"/>
  <c r="M27" i="32" s="1"/>
  <c r="H33" i="32"/>
  <c r="L33" i="32" s="1"/>
  <c r="M33" i="32" s="1"/>
  <c r="H38" i="32"/>
  <c r="L38" i="32" s="1"/>
  <c r="M38" i="32" s="1"/>
  <c r="H12" i="32"/>
  <c r="L12" i="32" s="1"/>
  <c r="M12" i="32" s="1"/>
  <c r="H16" i="32"/>
  <c r="L16" i="32" s="1"/>
  <c r="M16" i="32" s="1"/>
  <c r="H20" i="32"/>
  <c r="L20" i="32" s="1"/>
  <c r="M20" i="32" s="1"/>
  <c r="H24" i="32"/>
  <c r="L24" i="32" s="1"/>
  <c r="M24" i="32" s="1"/>
  <c r="H28" i="32"/>
  <c r="L28" i="32" s="1"/>
  <c r="M28" i="32" s="1"/>
  <c r="H32" i="32"/>
  <c r="L32" i="32" s="1"/>
  <c r="M32" i="32" s="1"/>
  <c r="M10" i="32" l="1"/>
</calcChain>
</file>

<file path=xl/sharedStrings.xml><?xml version="1.0" encoding="utf-8"?>
<sst xmlns="http://schemas.openxmlformats.org/spreadsheetml/2006/main" count="323" uniqueCount="170">
  <si>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</si>
  <si>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</si>
  <si>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</si>
  <si>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</si>
  <si>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</si>
  <si>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</si>
  <si>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</si>
  <si>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</si>
  <si>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</si>
  <si>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</si>
  <si>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</si>
  <si>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</si>
  <si>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</si>
  <si>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</si>
  <si>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</si>
  <si>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</si>
  <si>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</si>
  <si>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</si>
  <si>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</si>
  <si>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</si>
  <si>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</si>
  <si>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</si>
  <si>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</si>
  <si>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</si>
  <si>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</si>
  <si>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</si>
  <si>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</si>
  <si>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</si>
  <si>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</si>
  <si>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</si>
  <si>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</si>
  <si>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</si>
  <si>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</si>
  <si>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</si>
  <si>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</si>
  <si>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</si>
  <si>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</si>
  <si>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</si>
  <si>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</si>
  <si>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</si>
  <si>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</si>
  <si>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</si>
  <si>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</si>
  <si>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  <charset val="204"/>
      </rPr>
      <t xml:space="preserve"> а</t>
    </r>
    <r>
      <rPr>
        <b/>
        <vertAlign val="subscript"/>
        <sz val="14"/>
        <color rgb="FF0000FF"/>
        <rFont val="Times New Roman"/>
        <family val="1"/>
        <charset val="204"/>
      </rPr>
      <t>1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2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3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4</t>
    </r>
    <r>
      <rPr>
        <b/>
        <sz val="14"/>
        <color rgb="FF0000FF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</si>
  <si>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  <charset val="204"/>
      </rPr>
      <t>1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ОМСУ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2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КУЛ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3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БЛ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4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ЭЛ</t>
    </r>
    <r>
      <rPr>
        <b/>
        <sz val="20"/>
        <color rgb="FF0000FF"/>
        <rFont val="Times New Roman"/>
        <family val="1"/>
        <charset val="204"/>
      </rPr>
      <t>)/</t>
    </r>
    <r>
      <rPr>
        <b/>
        <sz val="20"/>
        <color rgb="FFFF000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</si>
  <si>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</si>
  <si>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</si>
  <si>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</si>
  <si>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</si>
  <si>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</si>
  <si>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</si>
  <si>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</si>
  <si>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</si>
  <si>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</si>
  <si>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</si>
  <si>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</si>
  <si>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</si>
  <si>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</si>
  <si>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</si>
  <si>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</si>
  <si>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</si>
  <si>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</si>
  <si>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</si>
  <si>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</si>
  <si>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</si>
  <si>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</si>
  <si>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</si>
  <si>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</si>
  <si>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</si>
  <si>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</si>
  <si>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</si>
  <si>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</si>
  <si>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</si>
  <si>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</si>
  <si>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</si>
  <si>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</si>
  <si>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</si>
  <si>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</si>
  <si>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</si>
  <si>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</si>
  <si>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</si>
  <si>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</si>
  <si>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</si>
  <si>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</si>
  <si>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</si>
  <si>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</si>
  <si>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</si>
  <si>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</si>
  <si>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</si>
  <si>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</si>
  <si>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</si>
  <si>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культуры, физкультуры</t>
    </r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</si>
  <si>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</si>
  <si>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</si>
  <si>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</si>
  <si>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</si>
  <si>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</si>
  <si>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</si>
  <si>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</si>
  <si>
    <t>софинансирование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</si>
  <si>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iДОР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ЖКУ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СОФ</t>
    </r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</si>
  <si>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</si>
  <si>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</si>
  <si>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</si>
  <si>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</si>
  <si>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+1</t>
    </r>
    <r>
      <rPr>
        <sz val="10"/>
        <rFont val="Times New Roman"/>
        <family val="1"/>
        <charset val="204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</si>
  <si>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ОБ</t>
    </r>
    <r>
      <rPr>
        <sz val="10"/>
        <rFont val="Times New Roman"/>
        <family val="1"/>
        <charset val="204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</si>
  <si>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</si>
  <si>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t>Ячейки, выделенные цветом, заполняются районом самостоятельно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</si>
  <si>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</si>
  <si>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</si>
  <si>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</si>
  <si>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</si>
  <si>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</si>
  <si>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</si>
  <si>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</si>
  <si>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</si>
  <si>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</si>
  <si>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</si>
  <si>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</si>
  <si>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</si>
  <si>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</si>
  <si>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* в случае отсутствия возможности расчета индекса налогового потенциала i-го городского (сельского) поселения его значение принимается равным 1 (п.8 приложения 9 к Закону Иркутской области от 22.10.2013 №74-ОЗ).</t>
  </si>
  <si>
    <t>Бычкова Марина Сергеевна, 25-63-33</t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</si>
  <si>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</si>
  <si>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</si>
  <si>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</si>
  <si>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</si>
  <si>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</si>
  <si>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r>
      <t xml:space="preserve">Ячейка </t>
    </r>
    <r>
      <rPr>
        <b/>
        <sz val="10"/>
        <color rgb="FFFF0000"/>
        <rFont val="Times New Roman"/>
        <family val="1"/>
        <charset val="204"/>
      </rPr>
      <t>I6</t>
    </r>
    <r>
      <rPr>
        <sz val="10"/>
        <rFont val="Times New Roman"/>
        <family val="1"/>
        <charset val="204"/>
      </rPr>
      <t xml:space="preserve"> должна быть равна общему распределяемому объему дотаций с учетом субсидии из ОБ. Для этого подбираем ячейку </t>
    </r>
    <r>
      <rPr>
        <b/>
        <sz val="10"/>
        <color rgb="FFFF0000"/>
        <rFont val="Times New Roman"/>
        <family val="1"/>
        <charset val="204"/>
      </rPr>
      <t>I3</t>
    </r>
  </si>
  <si>
    <t>Балтуринское МО</t>
  </si>
  <si>
    <t>Бунбуйское МО</t>
  </si>
  <si>
    <t>Веселовское МО</t>
  </si>
  <si>
    <t>Каменское МО</t>
  </si>
  <si>
    <t>Лесогорское МО</t>
  </si>
  <si>
    <t>Мухинское МО</t>
  </si>
  <si>
    <t>Новочунское МО</t>
  </si>
  <si>
    <t>Октябрьское МО</t>
  </si>
  <si>
    <t>Таргизское МО</t>
  </si>
  <si>
    <t>Червянское МО</t>
  </si>
  <si>
    <t>Чунское МО</t>
  </si>
  <si>
    <t>РАСЧЕТ ДОТАЦИИ НА ВЫРАВНИВАНИЕ БЮДЖЕТНОЙ ОБЕСПЕЧЕННОСТИ ПОСЕЛЕНИЙ на 2024 год</t>
  </si>
  <si>
    <t>Дотация на выравнивание</t>
  </si>
  <si>
    <t>Дотация</t>
  </si>
  <si>
    <t>МБТ</t>
  </si>
  <si>
    <t>Объем дотации и МБТ</t>
  </si>
  <si>
    <t>нераспределенный остаток</t>
  </si>
  <si>
    <t>п.6, ст 137 БК</t>
  </si>
  <si>
    <t>субвенция на дотацию</t>
  </si>
  <si>
    <t>дотация к распределению</t>
  </si>
  <si>
    <t>субвенция к распределению</t>
  </si>
  <si>
    <t>2021
(поступления)</t>
  </si>
  <si>
    <t>2021
(начисления)</t>
  </si>
  <si>
    <t>Всего предусмотреть в бюджете</t>
  </si>
  <si>
    <t>К распределению всего</t>
  </si>
  <si>
    <t>за счет местного бюджета</t>
  </si>
  <si>
    <t>дотация</t>
  </si>
  <si>
    <t>мбт</t>
  </si>
  <si>
    <t>итого</t>
  </si>
  <si>
    <t>на 01.01.2023</t>
  </si>
  <si>
    <t>2022
(поступления)</t>
  </si>
  <si>
    <t>1 полугодие 2023
(поступления)</t>
  </si>
  <si>
    <t>2022
(начисления)</t>
  </si>
  <si>
    <t>1 полугодие 2023
(начисления)</t>
  </si>
  <si>
    <t>2022ения)</t>
  </si>
  <si>
    <t>РАСЧЕТ ДОТАЦИИ НА ВЫРАВНИВАНИЕ БЮДЖЕТНОЙ ОБЕСПЕЧЕННОСТИ ПОСЕЛЕНИЙ на 2025 год</t>
  </si>
  <si>
    <t>РАСЧЕТ ДОТАЦИИ НА ВЫРАВНИВАНИЕ БЮДЖЕТНОЙ ОБЕСПЕЧЕННОСТИ ПОСЕЛЕНИЙ на 2026 год</t>
  </si>
  <si>
    <t xml:space="preserve">                                                                                                                            </t>
  </si>
  <si>
    <t>Начальник финансового управления</t>
  </si>
  <si>
    <t>Малащенко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</si>
</sst>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#,##0.000"/>
    <numFmt numFmtId="165" formatCode="\$#,##0\ ;\(\$#,##0\)"/>
    <numFmt numFmtId="166" formatCode="0.0000"/>
    <numFmt numFmtId="167" formatCode="#,##0.0000_ ;[Red]\-#,##0.0000\ "/>
    <numFmt numFmtId="168" formatCode="0.0"/>
    <numFmt numFmtId="169" formatCode="#,##0.0"/>
    <numFmt numFmtId="170" formatCode="0.0000000000000"/>
    <numFmt numFmtId="171" formatCode="_-* #,##0.0_р_._-;\-* #,##0.0_р_._-;_-* &quot;-&quot;??_р_._-;_-@_-"/>
    <numFmt numFmtId="172" formatCode="0.000000"/>
    <numFmt numFmtId="173" formatCode="#,##0.00000"/>
    <numFmt numFmtId="174" formatCode="#,##0.0000000"/>
    <numFmt numFmtId="175" formatCode="0.000"/>
    <numFmt numFmtId="176" formatCode="#,##0.0_р_."/>
    <numFmt numFmtId="177" formatCode="###\ ###\ ###\ ###\ ##0.00"/>
  </numFmts>
  <fonts count="8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vertAlign val="subscript"/>
      <sz val="20"/>
      <color rgb="FF0000FF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vertAlign val="superscript"/>
      <sz val="20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vertAlign val="subscript"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bscript"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5">
    <xf numFmtId="0" fontId="0" fillId="0" borderId="0"/>
    <xf numFmtId="43" fontId="8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8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43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2" applyNumberFormat="0" applyAlignment="0" applyProtection="0"/>
    <xf numFmtId="0" fontId="23" fillId="0" borderId="7" applyNumberFormat="0" applyFill="0" applyAlignment="0" applyProtection="0"/>
    <xf numFmtId="0" fontId="24" fillId="23" borderId="0" applyNumberFormat="0" applyBorder="0" applyAlignment="0" applyProtection="0"/>
    <xf numFmtId="0" fontId="8" fillId="0" borderId="0"/>
    <xf numFmtId="0" fontId="8" fillId="24" borderId="8" applyNumberFormat="0" applyFont="0" applyAlignment="0" applyProtection="0"/>
    <xf numFmtId="0" fontId="8" fillId="24" borderId="8" applyNumberFormat="0" applyFont="0" applyAlignment="0" applyProtection="0"/>
    <xf numFmtId="0" fontId="25" fillId="21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29" fillId="8" borderId="2" applyNumberFormat="0" applyAlignment="0" applyProtection="0"/>
    <xf numFmtId="0" fontId="30" fillId="21" borderId="9" applyNumberFormat="0" applyAlignment="0" applyProtection="0"/>
    <xf numFmtId="0" fontId="31" fillId="21" borderId="2" applyNumberFormat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2" borderId="3" applyNumberFormat="0" applyAlignment="0" applyProtection="0"/>
    <xf numFmtId="0" fontId="2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24" borderId="8" applyNumberFormat="0" applyFont="0" applyAlignment="0" applyProtection="0"/>
    <xf numFmtId="0" fontId="8" fillId="24" borderId="8" applyNumberFormat="0" applyFont="0" applyAlignment="0" applyProtection="0"/>
    <xf numFmtId="9" fontId="8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2" fillId="5" borderId="0" applyNumberFormat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</cellStyleXfs>
  <cellXfs count="211">
    <xf numFmtId="0" fontId="0" fillId="0" borderId="0" xfId="0"/>
    <xf numFmtId="0" fontId="44" fillId="0" borderId="0" xfId="9" applyFont="1" applyFill="1"/>
    <xf numFmtId="1" fontId="44" fillId="0" borderId="1" xfId="9" applyNumberFormat="1" applyFont="1" applyFill="1" applyBorder="1" applyAlignment="1">
      <alignment horizontal="center" vertical="center" wrapText="1"/>
    </xf>
    <xf numFmtId="49" fontId="44" fillId="0" borderId="1" xfId="9" applyNumberFormat="1" applyFont="1" applyFill="1" applyBorder="1" applyAlignment="1" applyProtection="1">
      <alignment horizontal="center" vertical="center" wrapText="1"/>
    </xf>
    <xf numFmtId="49" fontId="44" fillId="0" borderId="1" xfId="9" applyNumberFormat="1" applyFont="1" applyFill="1" applyBorder="1" applyAlignment="1">
      <alignment horizontal="center" vertical="center" wrapText="1"/>
    </xf>
    <xf numFmtId="0" fontId="44" fillId="0" borderId="0" xfId="9" applyFont="1" applyFill="1" applyAlignment="1">
      <alignment horizontal="center" vertical="center" wrapText="1"/>
    </xf>
    <xf numFmtId="0" fontId="45" fillId="0" borderId="0" xfId="9" applyFont="1" applyFill="1" applyAlignment="1">
      <alignment wrapText="1"/>
    </xf>
    <xf numFmtId="0" fontId="45" fillId="0" borderId="0" xfId="9" applyFont="1" applyFill="1" applyAlignment="1">
      <alignment horizontal="center" wrapText="1"/>
    </xf>
    <xf numFmtId="0" fontId="44" fillId="0" borderId="0" xfId="9" applyFont="1" applyFill="1" applyAlignment="1">
      <alignment horizontal="center"/>
    </xf>
    <xf numFmtId="0" fontId="45" fillId="0" borderId="0" xfId="9" applyFont="1" applyFill="1"/>
    <xf numFmtId="0" fontId="43" fillId="0" borderId="0" xfId="9" applyFont="1" applyFill="1" applyBorder="1" applyAlignment="1">
      <alignment horizontal="center"/>
    </xf>
    <xf numFmtId="0" fontId="44" fillId="0" borderId="0" xfId="9" applyFont="1" applyFill="1" applyBorder="1"/>
    <xf numFmtId="0" fontId="53" fillId="0" borderId="11" xfId="9" applyFont="1" applyFill="1" applyBorder="1" applyAlignment="1">
      <alignment horizontal="center"/>
    </xf>
    <xf numFmtId="0" fontId="45" fillId="0" borderId="0" xfId="9" applyFont="1" applyFill="1" applyBorder="1" applyAlignment="1">
      <alignment horizontal="center"/>
    </xf>
    <xf numFmtId="0" fontId="44" fillId="0" borderId="0" xfId="9" applyFont="1" applyFill="1" applyBorder="1" applyAlignment="1">
      <alignment horizontal="center"/>
    </xf>
    <xf numFmtId="49" fontId="45" fillId="25" borderId="1" xfId="9" applyNumberFormat="1" applyFont="1" applyFill="1" applyBorder="1" applyAlignment="1">
      <alignment horizontal="center" vertical="center" wrapText="1"/>
    </xf>
    <xf numFmtId="164" fontId="46" fillId="2" borderId="12" xfId="9" applyNumberFormat="1" applyFont="1" applyFill="1" applyBorder="1" applyAlignment="1">
      <alignment horizontal="center"/>
    </xf>
    <xf numFmtId="164" fontId="46" fillId="0" borderId="12" xfId="9" applyNumberFormat="1" applyFont="1" applyFill="1" applyBorder="1" applyAlignment="1">
      <alignment horizontal="center"/>
    </xf>
    <xf numFmtId="49" fontId="56" fillId="0" borderId="1" xfId="9" applyNumberFormat="1" applyFont="1" applyFill="1" applyBorder="1" applyAlignment="1">
      <alignment horizontal="center" vertical="center" wrapText="1"/>
    </xf>
    <xf numFmtId="0" fontId="55" fillId="0" borderId="0" xfId="9" applyFont="1" applyFill="1" applyBorder="1" applyAlignment="1">
      <alignment shrinkToFit="1"/>
    </xf>
    <xf numFmtId="3" fontId="47" fillId="0" borderId="1" xfId="8" applyNumberFormat="1" applyFont="1" applyFill="1" applyBorder="1" applyAlignment="1" applyProtection="1">
      <alignment horizontal="center" shrinkToFit="1"/>
    </xf>
    <xf numFmtId="49" fontId="45" fillId="0" borderId="1" xfId="9" applyNumberFormat="1" applyFont="1" applyFill="1" applyBorder="1" applyAlignment="1">
      <alignment horizontal="left" vertical="center" shrinkToFit="1"/>
    </xf>
    <xf numFmtId="3" fontId="45" fillId="0" borderId="1" xfId="9" applyNumberFormat="1" applyFont="1" applyFill="1" applyBorder="1" applyAlignment="1">
      <alignment horizontal="right" shrinkToFit="1"/>
    </xf>
    <xf numFmtId="3" fontId="45" fillId="0" borderId="1" xfId="9" applyNumberFormat="1" applyFont="1" applyFill="1" applyBorder="1" applyAlignment="1">
      <alignment shrinkToFit="1"/>
    </xf>
    <xf numFmtId="3" fontId="45" fillId="25" borderId="1" xfId="9" applyNumberFormat="1" applyFont="1" applyFill="1" applyBorder="1" applyAlignment="1">
      <alignment horizontal="right" shrinkToFit="1"/>
    </xf>
    <xf numFmtId="0" fontId="44" fillId="0" borderId="1" xfId="10" applyNumberFormat="1" applyFont="1" applyFill="1" applyBorder="1" applyAlignment="1">
      <alignment horizontal="center" vertical="center" shrinkToFit="1"/>
    </xf>
    <xf numFmtId="0" fontId="44" fillId="2" borderId="1" xfId="9" applyNumberFormat="1" applyFont="1" applyFill="1" applyBorder="1" applyAlignment="1">
      <alignment horizontal="left" shrinkToFit="1"/>
    </xf>
    <xf numFmtId="3" fontId="44" fillId="2" borderId="1" xfId="9" applyNumberFormat="1" applyFont="1" applyFill="1" applyBorder="1" applyAlignment="1">
      <alignment shrinkToFit="1"/>
    </xf>
    <xf numFmtId="3" fontId="44" fillId="2" borderId="1" xfId="9" applyNumberFormat="1" applyFont="1" applyFill="1" applyBorder="1" applyAlignment="1" applyProtection="1">
      <alignment shrinkToFit="1"/>
    </xf>
    <xf numFmtId="166" fontId="45" fillId="25" borderId="1" xfId="9" applyNumberFormat="1" applyFont="1" applyFill="1" applyBorder="1" applyAlignment="1">
      <alignment horizontal="right" shrinkToFit="1"/>
    </xf>
    <xf numFmtId="168" fontId="45" fillId="0" borderId="0" xfId="9" applyNumberFormat="1" applyFont="1" applyFill="1" applyAlignment="1">
      <alignment horizontal="center" wrapText="1"/>
    </xf>
    <xf numFmtId="0" fontId="60" fillId="0" borderId="0" xfId="9" applyFont="1" applyFill="1" applyAlignment="1">
      <alignment wrapText="1" shrinkToFit="1"/>
    </xf>
    <xf numFmtId="0" fontId="60" fillId="0" borderId="0" xfId="9" applyFont="1" applyFill="1" applyBorder="1" applyAlignment="1">
      <alignment wrapText="1" shrinkToFit="1"/>
    </xf>
    <xf numFmtId="0" fontId="60" fillId="0" borderId="0" xfId="9" applyFont="1" applyFill="1" applyBorder="1" applyAlignment="1">
      <alignment horizontal="center" wrapText="1" shrinkToFit="1"/>
    </xf>
    <xf numFmtId="49" fontId="60" fillId="0" borderId="1" xfId="9" applyNumberFormat="1" applyFont="1" applyFill="1" applyBorder="1" applyAlignment="1">
      <alignment horizontal="center" vertical="center" wrapText="1" shrinkToFit="1"/>
    </xf>
    <xf numFmtId="3" fontId="61" fillId="0" borderId="1" xfId="9" applyNumberFormat="1" applyFont="1" applyFill="1" applyBorder="1" applyAlignment="1">
      <alignment wrapText="1" shrinkToFit="1"/>
    </xf>
    <xf numFmtId="3" fontId="60" fillId="0" borderId="1" xfId="9" applyNumberFormat="1" applyFont="1" applyFill="1" applyBorder="1" applyAlignment="1" applyProtection="1">
      <alignment wrapText="1" shrinkToFit="1"/>
    </xf>
    <xf numFmtId="4" fontId="60" fillId="0" borderId="1" xfId="9" applyNumberFormat="1" applyFont="1" applyFill="1" applyBorder="1" applyAlignment="1" applyProtection="1">
      <alignment wrapText="1" shrinkToFit="1"/>
    </xf>
    <xf numFmtId="4" fontId="61" fillId="0" borderId="1" xfId="9" applyNumberFormat="1" applyFont="1" applyFill="1" applyBorder="1" applyAlignment="1" applyProtection="1">
      <alignment wrapText="1" shrinkToFit="1"/>
    </xf>
    <xf numFmtId="4" fontId="61" fillId="0" borderId="1" xfId="9" applyNumberFormat="1" applyFont="1" applyFill="1" applyBorder="1" applyAlignment="1">
      <alignment wrapText="1" shrinkToFit="1"/>
    </xf>
    <xf numFmtId="0" fontId="60" fillId="0" borderId="0" xfId="9" applyFont="1" applyFill="1" applyAlignment="1">
      <alignment horizontal="center" vertical="center" wrapText="1"/>
    </xf>
    <xf numFmtId="49" fontId="60" fillId="0" borderId="1" xfId="9" applyNumberFormat="1" applyFont="1" applyFill="1" applyBorder="1" applyAlignment="1">
      <alignment horizontal="center" vertical="center" wrapText="1"/>
    </xf>
    <xf numFmtId="3" fontId="62" fillId="0" borderId="1" xfId="8" applyNumberFormat="1" applyFont="1" applyFill="1" applyBorder="1" applyAlignment="1" applyProtection="1">
      <alignment horizontal="center" shrinkToFit="1"/>
    </xf>
    <xf numFmtId="49" fontId="61" fillId="0" borderId="1" xfId="9" applyNumberFormat="1" applyFont="1" applyFill="1" applyBorder="1" applyAlignment="1">
      <alignment horizontal="left" vertical="center" shrinkToFit="1"/>
    </xf>
    <xf numFmtId="3" fontId="61" fillId="0" borderId="1" xfId="9" applyNumberFormat="1" applyFont="1" applyFill="1" applyBorder="1" applyAlignment="1">
      <alignment horizontal="right" shrinkToFit="1"/>
    </xf>
    <xf numFmtId="9" fontId="61" fillId="0" borderId="1" xfId="102" applyFont="1" applyFill="1" applyBorder="1" applyAlignment="1">
      <alignment shrinkToFit="1"/>
    </xf>
    <xf numFmtId="3" fontId="61" fillId="25" borderId="1" xfId="9" applyNumberFormat="1" applyFont="1" applyFill="1" applyBorder="1" applyAlignment="1">
      <alignment horizontal="right" shrinkToFit="1"/>
    </xf>
    <xf numFmtId="0" fontId="61" fillId="0" borderId="0" xfId="9" applyFont="1" applyFill="1" applyAlignment="1">
      <alignment wrapText="1"/>
    </xf>
    <xf numFmtId="167" fontId="60" fillId="0" borderId="0" xfId="9" applyNumberFormat="1" applyFont="1" applyFill="1" applyAlignment="1">
      <alignment horizontal="right" wrapText="1"/>
    </xf>
    <xf numFmtId="0" fontId="60" fillId="0" borderId="1" xfId="10" applyNumberFormat="1" applyFont="1" applyFill="1" applyBorder="1" applyAlignment="1">
      <alignment horizontal="center" vertical="center" shrinkToFit="1"/>
    </xf>
    <xf numFmtId="9" fontId="60" fillId="0" borderId="1" xfId="102" applyFont="1" applyFill="1" applyBorder="1" applyAlignment="1" applyProtection="1">
      <alignment shrinkToFit="1"/>
    </xf>
    <xf numFmtId="168" fontId="61" fillId="0" borderId="0" xfId="9" applyNumberFormat="1" applyFont="1" applyFill="1" applyAlignment="1">
      <alignment horizontal="center" wrapText="1"/>
    </xf>
    <xf numFmtId="0" fontId="61" fillId="0" borderId="0" xfId="9" applyFont="1" applyFill="1" applyAlignment="1">
      <alignment horizontal="center" wrapText="1"/>
    </xf>
    <xf numFmtId="169" fontId="60" fillId="0" borderId="1" xfId="9" applyNumberFormat="1" applyFont="1" applyFill="1" applyBorder="1" applyAlignment="1" applyProtection="1">
      <alignment shrinkToFit="1"/>
    </xf>
    <xf numFmtId="2" fontId="61" fillId="25" borderId="1" xfId="9" applyNumberFormat="1" applyFont="1" applyFill="1" applyBorder="1" applyAlignment="1">
      <alignment horizontal="right" shrinkToFit="1"/>
    </xf>
    <xf numFmtId="0" fontId="63" fillId="0" borderId="0" xfId="9" applyFont="1" applyFill="1" applyBorder="1" applyAlignment="1">
      <alignment horizontal="center"/>
    </xf>
    <xf numFmtId="169" fontId="61" fillId="0" borderId="1" xfId="9" applyNumberFormat="1" applyFont="1" applyFill="1" applyBorder="1" applyAlignment="1">
      <alignment shrinkToFit="1"/>
    </xf>
    <xf numFmtId="164" fontId="46" fillId="2" borderId="12" xfId="9" applyNumberFormat="1" applyFont="1" applyFill="1" applyBorder="1" applyAlignment="1" applyProtection="1">
      <alignment horizontal="center"/>
      <protection locked="0"/>
    </xf>
    <xf numFmtId="0" fontId="60" fillId="2" borderId="1" xfId="9" applyNumberFormat="1" applyFont="1" applyFill="1" applyBorder="1" applyAlignment="1" applyProtection="1">
      <alignment horizontal="left" shrinkToFit="1"/>
      <protection locked="0"/>
    </xf>
    <xf numFmtId="3" fontId="60" fillId="2" borderId="1" xfId="9" applyNumberFormat="1" applyFont="1" applyFill="1" applyBorder="1" applyAlignment="1" applyProtection="1">
      <alignment shrinkToFit="1"/>
      <protection locked="0"/>
    </xf>
    <xf numFmtId="0" fontId="65" fillId="0" borderId="11" xfId="9" applyFont="1" applyFill="1" applyBorder="1" applyAlignment="1">
      <alignment horizontal="center"/>
    </xf>
    <xf numFmtId="164" fontId="45" fillId="26" borderId="12" xfId="9" applyNumberFormat="1" applyFont="1" applyFill="1" applyBorder="1" applyAlignment="1" applyProtection="1">
      <alignment horizontal="center"/>
      <protection locked="0"/>
    </xf>
    <xf numFmtId="164" fontId="45" fillId="0" borderId="12" xfId="9" applyNumberFormat="1" applyFont="1" applyFill="1" applyBorder="1" applyAlignment="1">
      <alignment horizontal="center"/>
    </xf>
    <xf numFmtId="0" fontId="60" fillId="26" borderId="1" xfId="9" applyNumberFormat="1" applyFont="1" applyFill="1" applyBorder="1" applyAlignment="1" applyProtection="1">
      <alignment horizontal="left" shrinkToFit="1"/>
      <protection locked="0"/>
    </xf>
    <xf numFmtId="3" fontId="60" fillId="26" borderId="1" xfId="9" applyNumberFormat="1" applyFont="1" applyFill="1" applyBorder="1" applyAlignment="1" applyProtection="1">
      <alignment shrinkToFit="1"/>
      <protection locked="0"/>
    </xf>
    <xf numFmtId="2" fontId="61" fillId="0" borderId="0" xfId="9" applyNumberFormat="1" applyFont="1" applyFill="1" applyAlignment="1">
      <alignment horizontal="center" wrapText="1"/>
    </xf>
    <xf numFmtId="0" fontId="65" fillId="0" borderId="0" xfId="9" applyFont="1" applyFill="1" applyBorder="1" applyAlignment="1">
      <alignment horizontal="center"/>
    </xf>
    <xf numFmtId="164" fontId="45" fillId="0" borderId="0" xfId="9" applyNumberFormat="1" applyFont="1" applyFill="1" applyBorder="1" applyAlignment="1">
      <alignment horizontal="center"/>
    </xf>
    <xf numFmtId="0" fontId="72" fillId="27" borderId="0" xfId="13" applyFont="1" applyFill="1" applyBorder="1" applyAlignment="1">
      <alignment vertical="center"/>
    </xf>
    <xf numFmtId="0" fontId="63" fillId="27" borderId="0" xfId="13" applyFont="1" applyFill="1" applyAlignment="1">
      <alignment horizontal="center" vertical="center" wrapText="1"/>
    </xf>
    <xf numFmtId="0" fontId="8" fillId="27" borderId="0" xfId="13" applyFill="1" applyBorder="1" applyAlignment="1">
      <alignment vertical="center"/>
    </xf>
    <xf numFmtId="0" fontId="8" fillId="27" borderId="1" xfId="13" applyFont="1" applyFill="1" applyBorder="1" applyAlignment="1">
      <alignment horizontal="center" vertical="center"/>
    </xf>
    <xf numFmtId="3" fontId="8" fillId="26" borderId="1" xfId="13" applyNumberFormat="1" applyFill="1" applyBorder="1" applyAlignment="1">
      <alignment vertical="center"/>
    </xf>
    <xf numFmtId="0" fontId="75" fillId="27" borderId="0" xfId="13" applyFont="1" applyFill="1" applyBorder="1" applyAlignment="1">
      <alignment horizontal="left" vertical="center"/>
    </xf>
    <xf numFmtId="0" fontId="8" fillId="27" borderId="0" xfId="13" applyFill="1" applyBorder="1" applyAlignment="1">
      <alignment horizontal="center" vertical="center"/>
    </xf>
    <xf numFmtId="0" fontId="76" fillId="27" borderId="0" xfId="13" applyFont="1" applyFill="1" applyBorder="1" applyAlignment="1">
      <alignment vertical="center"/>
    </xf>
    <xf numFmtId="2" fontId="76" fillId="27" borderId="0" xfId="13" applyNumberFormat="1" applyFont="1" applyFill="1" applyBorder="1" applyAlignment="1">
      <alignment vertical="center"/>
    </xf>
    <xf numFmtId="0" fontId="43" fillId="27" borderId="0" xfId="13" applyFont="1" applyFill="1" applyBorder="1" applyAlignment="1">
      <alignment horizontal="right" vertical="center"/>
    </xf>
    <xf numFmtId="0" fontId="72" fillId="27" borderId="15" xfId="13" applyFont="1" applyFill="1" applyBorder="1" applyAlignment="1">
      <alignment horizontal="center" vertical="center" wrapText="1"/>
    </xf>
    <xf numFmtId="0" fontId="76" fillId="27" borderId="15" xfId="13" applyFont="1" applyFill="1" applyBorder="1" applyAlignment="1">
      <alignment horizontal="center" vertical="center" wrapText="1"/>
    </xf>
    <xf numFmtId="0" fontId="78" fillId="27" borderId="24" xfId="13" applyFont="1" applyFill="1" applyBorder="1" applyAlignment="1">
      <alignment horizontal="center" vertical="center"/>
    </xf>
    <xf numFmtId="0" fontId="78" fillId="27" borderId="1" xfId="13" applyFont="1" applyFill="1" applyBorder="1" applyAlignment="1">
      <alignment horizontal="center" vertical="center"/>
    </xf>
    <xf numFmtId="0" fontId="76" fillId="27" borderId="24" xfId="13" applyFont="1" applyFill="1" applyBorder="1" applyAlignment="1">
      <alignment horizontal="center" vertical="center" wrapText="1"/>
    </xf>
    <xf numFmtId="0" fontId="76" fillId="27" borderId="1" xfId="13" applyFont="1" applyFill="1" applyBorder="1" applyAlignment="1">
      <alignment horizontal="center" vertical="center" wrapText="1"/>
    </xf>
    <xf numFmtId="0" fontId="8" fillId="27" borderId="1" xfId="13" applyFont="1" applyFill="1" applyBorder="1" applyAlignment="1">
      <alignment horizontal="center" vertical="center" wrapText="1"/>
    </xf>
    <xf numFmtId="0" fontId="80" fillId="27" borderId="1" xfId="13" applyFont="1" applyFill="1" applyBorder="1" applyAlignment="1">
      <alignment horizontal="center" vertical="center" wrapText="1"/>
    </xf>
    <xf numFmtId="3" fontId="80" fillId="27" borderId="15" xfId="13" applyNumberFormat="1" applyFont="1" applyFill="1" applyBorder="1" applyAlignment="1">
      <alignment horizontal="center" vertical="center" wrapText="1"/>
    </xf>
    <xf numFmtId="3" fontId="80" fillId="27" borderId="30" xfId="13" applyNumberFormat="1" applyFont="1" applyFill="1" applyBorder="1" applyAlignment="1">
      <alignment horizontal="center" vertical="center" wrapText="1"/>
    </xf>
    <xf numFmtId="3" fontId="80" fillId="27" borderId="29" xfId="13" applyNumberFormat="1" applyFont="1" applyFill="1" applyBorder="1" applyAlignment="1">
      <alignment horizontal="center" vertical="center" wrapText="1"/>
    </xf>
    <xf numFmtId="3" fontId="80" fillId="27" borderId="16" xfId="13" applyNumberFormat="1" applyFont="1" applyFill="1" applyBorder="1" applyAlignment="1">
      <alignment horizontal="center" vertical="center" wrapText="1"/>
    </xf>
    <xf numFmtId="0" fontId="80" fillId="27" borderId="1" xfId="13" applyFont="1" applyFill="1" applyBorder="1" applyAlignment="1">
      <alignment horizontal="center" vertical="center"/>
    </xf>
    <xf numFmtId="0" fontId="80" fillId="27" borderId="0" xfId="13" applyFont="1" applyFill="1" applyBorder="1" applyAlignment="1">
      <alignment vertical="center"/>
    </xf>
    <xf numFmtId="0" fontId="81" fillId="0" borderId="1" xfId="13" applyNumberFormat="1" applyFont="1" applyFill="1" applyBorder="1" applyAlignment="1" applyProtection="1">
      <alignment horizontal="center"/>
    </xf>
    <xf numFmtId="0" fontId="44" fillId="0" borderId="1" xfId="13" applyNumberFormat="1" applyFont="1" applyFill="1" applyBorder="1" applyAlignment="1" applyProtection="1">
      <alignment horizontal="left" wrapText="1"/>
    </xf>
    <xf numFmtId="3" fontId="76" fillId="26" borderId="15" xfId="13" applyNumberFormat="1" applyFont="1" applyFill="1" applyBorder="1" applyAlignment="1">
      <alignment vertical="center"/>
    </xf>
    <xf numFmtId="3" fontId="76" fillId="26" borderId="24" xfId="13" applyNumberFormat="1" applyFont="1" applyFill="1" applyBorder="1" applyAlignment="1">
      <alignment vertical="center"/>
    </xf>
    <xf numFmtId="3" fontId="76" fillId="26" borderId="1" xfId="13" applyNumberFormat="1" applyFont="1" applyFill="1" applyBorder="1" applyAlignment="1">
      <alignment vertical="center"/>
    </xf>
    <xf numFmtId="3" fontId="8" fillId="27" borderId="1" xfId="13" applyNumberFormat="1" applyFill="1" applyBorder="1" applyAlignment="1">
      <alignment vertical="center"/>
    </xf>
    <xf numFmtId="3" fontId="8" fillId="27" borderId="29" xfId="13" applyNumberFormat="1" applyFill="1" applyBorder="1" applyAlignment="1">
      <alignment vertical="center"/>
    </xf>
    <xf numFmtId="3" fontId="76" fillId="27" borderId="1" xfId="13" applyNumberFormat="1" applyFont="1" applyFill="1" applyBorder="1" applyAlignment="1">
      <alignment vertical="center"/>
    </xf>
    <xf numFmtId="3" fontId="76" fillId="27" borderId="29" xfId="13" applyNumberFormat="1" applyFont="1" applyFill="1" applyBorder="1" applyAlignment="1">
      <alignment vertical="center"/>
    </xf>
    <xf numFmtId="0" fontId="8" fillId="27" borderId="1" xfId="13" applyFill="1" applyBorder="1" applyAlignment="1">
      <alignment vertical="center"/>
    </xf>
    <xf numFmtId="3" fontId="8" fillId="27" borderId="17" xfId="13" applyNumberFormat="1" applyFill="1" applyBorder="1" applyAlignment="1">
      <alignment vertical="center"/>
    </xf>
    <xf numFmtId="170" fontId="8" fillId="27" borderId="0" xfId="13" applyNumberFormat="1" applyFill="1" applyBorder="1" applyAlignment="1">
      <alignment vertical="center"/>
    </xf>
    <xf numFmtId="3" fontId="76" fillId="26" borderId="31" xfId="13" applyNumberFormat="1" applyFont="1" applyFill="1" applyBorder="1" applyAlignment="1">
      <alignment vertical="center"/>
    </xf>
    <xf numFmtId="3" fontId="76" fillId="26" borderId="32" xfId="13" applyNumberFormat="1" applyFont="1" applyFill="1" applyBorder="1" applyAlignment="1">
      <alignment vertical="center"/>
    </xf>
    <xf numFmtId="3" fontId="8" fillId="26" borderId="32" xfId="13" applyNumberFormat="1" applyFill="1" applyBorder="1" applyAlignment="1">
      <alignment vertical="center"/>
    </xf>
    <xf numFmtId="3" fontId="8" fillId="27" borderId="32" xfId="13" applyNumberFormat="1" applyFill="1" applyBorder="1" applyAlignment="1">
      <alignment vertical="center"/>
    </xf>
    <xf numFmtId="3" fontId="8" fillId="27" borderId="33" xfId="13" applyNumberFormat="1" applyFill="1" applyBorder="1" applyAlignment="1">
      <alignment vertical="center"/>
    </xf>
    <xf numFmtId="3" fontId="76" fillId="27" borderId="32" xfId="13" applyNumberFormat="1" applyFont="1" applyFill="1" applyBorder="1" applyAlignment="1">
      <alignment vertical="center"/>
    </xf>
    <xf numFmtId="3" fontId="76" fillId="27" borderId="33" xfId="13" applyNumberFormat="1" applyFont="1" applyFill="1" applyBorder="1" applyAlignment="1">
      <alignment vertical="center"/>
    </xf>
    <xf numFmtId="0" fontId="73" fillId="27" borderId="0" xfId="13" applyFont="1" applyFill="1" applyBorder="1" applyAlignment="1">
      <alignment horizontal="left" vertical="center"/>
    </xf>
    <xf numFmtId="3" fontId="8" fillId="27" borderId="0" xfId="13" applyNumberFormat="1" applyFill="1" applyBorder="1" applyAlignment="1">
      <alignment vertical="center"/>
    </xf>
    <xf numFmtId="3" fontId="76" fillId="27" borderId="0" xfId="13" applyNumberFormat="1" applyFont="1" applyFill="1" applyBorder="1" applyAlignment="1">
      <alignment vertical="center"/>
    </xf>
    <xf numFmtId="0" fontId="82" fillId="27" borderId="0" xfId="13" applyFont="1" applyFill="1" applyBorder="1" applyAlignment="1">
      <alignment horizontal="left" vertical="center"/>
    </xf>
    <xf numFmtId="171" fontId="76" fillId="27" borderId="0" xfId="13" applyNumberFormat="1" applyFont="1" applyFill="1" applyBorder="1" applyAlignment="1">
      <alignment vertical="center"/>
    </xf>
    <xf numFmtId="172" fontId="76" fillId="27" borderId="0" xfId="13" applyNumberFormat="1" applyFont="1" applyFill="1" applyBorder="1" applyAlignment="1">
      <alignment vertical="center"/>
    </xf>
    <xf numFmtId="4" fontId="76" fillId="27" borderId="0" xfId="13" applyNumberFormat="1" applyFont="1" applyFill="1" applyBorder="1" applyAlignment="1">
      <alignment vertical="center"/>
    </xf>
    <xf numFmtId="0" fontId="83" fillId="27" borderId="0" xfId="13" applyFont="1" applyFill="1" applyBorder="1" applyAlignment="1">
      <alignment horizontal="left" vertical="center"/>
    </xf>
    <xf numFmtId="3" fontId="60" fillId="27" borderId="1" xfId="9" applyNumberFormat="1" applyFont="1" applyFill="1" applyBorder="1" applyAlignment="1" applyProtection="1">
      <alignment shrinkToFit="1"/>
      <protection locked="0"/>
    </xf>
    <xf numFmtId="0" fontId="64" fillId="27" borderId="0" xfId="13" applyFont="1" applyFill="1" applyAlignment="1">
      <alignment horizontal="center" vertical="center" wrapText="1"/>
    </xf>
    <xf numFmtId="0" fontId="61" fillId="0" borderId="0" xfId="0" applyFont="1" applyAlignment="1">
      <alignment horizontal="right"/>
    </xf>
    <xf numFmtId="3" fontId="61" fillId="0" borderId="1" xfId="9" applyNumberFormat="1" applyFont="1" applyFill="1" applyBorder="1" applyAlignment="1">
      <alignment horizontal="center" shrinkToFit="1"/>
    </xf>
    <xf numFmtId="0" fontId="60" fillId="0" borderId="0" xfId="0" applyFont="1"/>
    <xf numFmtId="0" fontId="60" fillId="0" borderId="0" xfId="0" applyFont="1" applyAlignment="1">
      <alignment wrapText="1"/>
    </xf>
    <xf numFmtId="3" fontId="61" fillId="2" borderId="1" xfId="9" applyNumberFormat="1" applyFont="1" applyFill="1" applyBorder="1" applyAlignment="1">
      <alignment horizontal="center" shrinkToFit="1"/>
    </xf>
    <xf numFmtId="3" fontId="8" fillId="29" borderId="1" xfId="13" applyNumberFormat="1" applyFill="1" applyBorder="1" applyAlignment="1">
      <alignment vertical="center"/>
    </xf>
    <xf numFmtId="0" fontId="8" fillId="0" borderId="35" xfId="0" applyNumberFormat="1" applyFont="1" applyFill="1" applyBorder="1" applyAlignment="1">
      <alignment vertical="top"/>
    </xf>
    <xf numFmtId="0" fontId="8" fillId="0" borderId="29" xfId="0" applyNumberFormat="1" applyFont="1" applyFill="1" applyBorder="1" applyAlignment="1">
      <alignment vertical="top"/>
    </xf>
    <xf numFmtId="173" fontId="8" fillId="26" borderId="1" xfId="13" applyNumberFormat="1" applyFill="1" applyBorder="1" applyAlignment="1">
      <alignment vertical="center"/>
    </xf>
    <xf numFmtId="174" fontId="60" fillId="27" borderId="1" xfId="9" applyNumberFormat="1" applyFont="1" applyFill="1" applyBorder="1" applyAlignment="1" applyProtection="1">
      <alignment shrinkToFit="1"/>
      <protection locked="0"/>
    </xf>
    <xf numFmtId="174" fontId="60" fillId="26" borderId="1" xfId="0" applyNumberFormat="1" applyFont="1" applyFill="1" applyBorder="1"/>
    <xf numFmtId="172" fontId="61" fillId="25" borderId="1" xfId="9" applyNumberFormat="1" applyFont="1" applyFill="1" applyBorder="1" applyAlignment="1">
      <alignment horizontal="right" shrinkToFit="1"/>
    </xf>
    <xf numFmtId="169" fontId="61" fillId="2" borderId="1" xfId="9" applyNumberFormat="1" applyFont="1" applyFill="1" applyBorder="1" applyAlignment="1">
      <alignment horizontal="center" shrinkToFit="1"/>
    </xf>
    <xf numFmtId="169" fontId="60" fillId="26" borderId="1" xfId="9" applyNumberFormat="1" applyFont="1" applyFill="1" applyBorder="1" applyAlignment="1" applyProtection="1">
      <alignment shrinkToFit="1"/>
      <protection locked="0"/>
    </xf>
    <xf numFmtId="169" fontId="61" fillId="0" borderId="1" xfId="9" applyNumberFormat="1" applyFont="1" applyFill="1" applyBorder="1" applyAlignment="1">
      <alignment horizontal="center" shrinkToFit="1"/>
    </xf>
    <xf numFmtId="0" fontId="60" fillId="0" borderId="36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" xfId="0" applyFont="1" applyBorder="1" applyAlignment="1">
      <alignment wrapText="1"/>
    </xf>
    <xf numFmtId="10" fontId="44" fillId="0" borderId="1" xfId="0" applyNumberFormat="1" applyFont="1" applyBorder="1" applyAlignment="1">
      <alignment wrapText="1"/>
    </xf>
    <xf numFmtId="168" fontId="60" fillId="0" borderId="1" xfId="0" applyNumberFormat="1" applyFont="1" applyBorder="1"/>
    <xf numFmtId="0" fontId="44" fillId="28" borderId="1" xfId="0" applyFont="1" applyFill="1" applyBorder="1" applyAlignment="1">
      <alignment wrapText="1"/>
    </xf>
    <xf numFmtId="0" fontId="60" fillId="30" borderId="1" xfId="0" applyFont="1" applyFill="1" applyBorder="1"/>
    <xf numFmtId="175" fontId="60" fillId="30" borderId="1" xfId="0" applyNumberFormat="1" applyFont="1" applyFill="1" applyBorder="1"/>
    <xf numFmtId="168" fontId="60" fillId="30" borderId="1" xfId="0" applyNumberFormat="1" applyFont="1" applyFill="1" applyBorder="1"/>
    <xf numFmtId="176" fontId="44" fillId="27" borderId="1" xfId="0" applyNumberFormat="1" applyFont="1" applyFill="1" applyBorder="1" applyAlignment="1">
      <alignment wrapText="1"/>
    </xf>
    <xf numFmtId="176" fontId="44" fillId="0" borderId="1" xfId="0" applyNumberFormat="1" applyFont="1" applyBorder="1" applyAlignment="1">
      <alignment wrapText="1"/>
    </xf>
    <xf numFmtId="176" fontId="44" fillId="28" borderId="1" xfId="0" applyNumberFormat="1" applyFont="1" applyFill="1" applyBorder="1" applyAlignment="1">
      <alignment wrapText="1"/>
    </xf>
    <xf numFmtId="2" fontId="60" fillId="30" borderId="1" xfId="0" applyNumberFormat="1" applyFont="1" applyFill="1" applyBorder="1"/>
    <xf numFmtId="0" fontId="60" fillId="0" borderId="1" xfId="0" applyFont="1" applyBorder="1" applyAlignment="1">
      <alignment wrapText="1"/>
    </xf>
    <xf numFmtId="2" fontId="86" fillId="26" borderId="1" xfId="0" applyNumberFormat="1" applyFont="1" applyFill="1" applyBorder="1"/>
    <xf numFmtId="177" fontId="86" fillId="26" borderId="1" xfId="0" applyNumberFormat="1" applyFont="1" applyFill="1" applyBorder="1"/>
    <xf numFmtId="0" fontId="86" fillId="26" borderId="1" xfId="0" applyFont="1" applyFill="1" applyBorder="1"/>
    <xf numFmtId="177" fontId="60" fillId="26" borderId="1" xfId="0" applyNumberFormat="1" applyFont="1" applyFill="1" applyBorder="1" applyAlignment="1">
      <alignment horizontal="right" vertical="top" wrapText="1"/>
    </xf>
    <xf numFmtId="3" fontId="60" fillId="26" borderId="1" xfId="9" applyNumberFormat="1" applyFont="1" applyFill="1" applyBorder="1" applyAlignment="1" applyProtection="1">
      <alignment horizontal="right" shrinkToFit="1"/>
      <protection locked="0"/>
    </xf>
    <xf numFmtId="176" fontId="44" fillId="0" borderId="1" xfId="0" applyNumberFormat="1" applyFont="1" applyFill="1" applyBorder="1" applyAlignment="1">
      <alignment wrapText="1"/>
    </xf>
    <xf numFmtId="176" fontId="44" fillId="0" borderId="1" xfId="104" applyNumberFormat="1" applyFont="1" applyFill="1" applyBorder="1" applyAlignment="1">
      <alignment wrapText="1"/>
    </xf>
    <xf numFmtId="176" fontId="44" fillId="31" borderId="1" xfId="0" applyNumberFormat="1" applyFont="1" applyFill="1" applyBorder="1" applyAlignment="1">
      <alignment wrapText="1"/>
    </xf>
    <xf numFmtId="169" fontId="44" fillId="31" borderId="1" xfId="0" applyNumberFormat="1" applyFont="1" applyFill="1" applyBorder="1" applyAlignment="1">
      <alignment wrapText="1"/>
    </xf>
    <xf numFmtId="169" fontId="60" fillId="31" borderId="1" xfId="0" applyNumberFormat="1" applyFont="1" applyFill="1" applyBorder="1" applyAlignment="1">
      <alignment wrapText="1"/>
    </xf>
    <xf numFmtId="176" fontId="60" fillId="31" borderId="1" xfId="0" applyNumberFormat="1" applyFont="1" applyFill="1" applyBorder="1" applyAlignment="1">
      <alignment wrapText="1"/>
    </xf>
    <xf numFmtId="0" fontId="75" fillId="27" borderId="1" xfId="13" applyFont="1" applyFill="1" applyBorder="1" applyAlignment="1">
      <alignment horizontal="center" vertical="center"/>
    </xf>
    <xf numFmtId="0" fontId="72" fillId="27" borderId="22" xfId="13" applyFont="1" applyFill="1" applyBorder="1" applyAlignment="1">
      <alignment horizontal="center" vertical="center" wrapText="1"/>
    </xf>
    <xf numFmtId="0" fontId="72" fillId="27" borderId="18" xfId="13" applyFont="1" applyFill="1" applyBorder="1" applyAlignment="1">
      <alignment horizontal="center" vertical="center" wrapText="1"/>
    </xf>
    <xf numFmtId="0" fontId="72" fillId="27" borderId="26" xfId="13" applyFont="1" applyFill="1" applyBorder="1" applyAlignment="1">
      <alignment horizontal="center" vertical="center" wrapText="1"/>
    </xf>
    <xf numFmtId="0" fontId="72" fillId="27" borderId="27" xfId="13" applyFont="1" applyFill="1" applyBorder="1" applyAlignment="1">
      <alignment horizontal="center" vertical="center" wrapText="1"/>
    </xf>
    <xf numFmtId="0" fontId="8" fillId="27" borderId="1" xfId="13" applyFill="1" applyBorder="1" applyAlignment="1">
      <alignment horizontal="center" vertical="center"/>
    </xf>
    <xf numFmtId="0" fontId="72" fillId="27" borderId="23" xfId="13" applyFont="1" applyFill="1" applyBorder="1" applyAlignment="1">
      <alignment horizontal="center" vertical="center" wrapText="1"/>
    </xf>
    <xf numFmtId="0" fontId="72" fillId="27" borderId="28" xfId="13" applyFont="1" applyFill="1" applyBorder="1" applyAlignment="1">
      <alignment horizontal="center" vertical="center" wrapText="1"/>
    </xf>
    <xf numFmtId="0" fontId="72" fillId="0" borderId="1" xfId="13" applyFont="1" applyFill="1" applyBorder="1" applyAlignment="1">
      <alignment horizontal="center" vertical="center" wrapText="1"/>
    </xf>
    <xf numFmtId="0" fontId="78" fillId="27" borderId="15" xfId="13" applyFont="1" applyFill="1" applyBorder="1" applyAlignment="1">
      <alignment horizontal="center" vertical="center"/>
    </xf>
    <xf numFmtId="0" fontId="78" fillId="27" borderId="16" xfId="13" applyFont="1" applyFill="1" applyBorder="1" applyAlignment="1">
      <alignment horizontal="center" vertical="center"/>
    </xf>
    <xf numFmtId="0" fontId="78" fillId="27" borderId="25" xfId="13" applyFont="1" applyFill="1" applyBorder="1" applyAlignment="1">
      <alignment horizontal="center" vertical="center"/>
    </xf>
    <xf numFmtId="0" fontId="78" fillId="27" borderId="19" xfId="13" applyFont="1" applyFill="1" applyBorder="1" applyAlignment="1">
      <alignment horizontal="center" vertical="center"/>
    </xf>
    <xf numFmtId="0" fontId="78" fillId="27" borderId="20" xfId="13" applyFont="1" applyFill="1" applyBorder="1" applyAlignment="1">
      <alignment horizontal="center" vertical="center"/>
    </xf>
    <xf numFmtId="0" fontId="78" fillId="27" borderId="21" xfId="13" applyFont="1" applyFill="1" applyBorder="1" applyAlignment="1">
      <alignment horizontal="center" vertical="center"/>
    </xf>
    <xf numFmtId="0" fontId="77" fillId="27" borderId="1" xfId="13" applyFont="1" applyFill="1" applyBorder="1" applyAlignment="1">
      <alignment horizontal="center" vertical="center" wrapText="1"/>
    </xf>
    <xf numFmtId="0" fontId="64" fillId="27" borderId="0" xfId="13" applyFont="1" applyFill="1" applyAlignment="1">
      <alignment horizontal="center" vertical="center" wrapText="1"/>
    </xf>
    <xf numFmtId="0" fontId="73" fillId="27" borderId="1" xfId="13" applyFont="1" applyFill="1" applyBorder="1" applyAlignment="1">
      <alignment horizontal="left" vertical="center" wrapText="1"/>
    </xf>
    <xf numFmtId="3" fontId="8" fillId="27" borderId="1" xfId="13" applyNumberFormat="1" applyFill="1" applyBorder="1" applyAlignment="1">
      <alignment horizontal="center" vertical="center"/>
    </xf>
    <xf numFmtId="0" fontId="65" fillId="26" borderId="0" xfId="13" applyFont="1" applyFill="1" applyAlignment="1">
      <alignment horizontal="center" vertical="center" wrapText="1"/>
    </xf>
    <xf numFmtId="0" fontId="63" fillId="27" borderId="0" xfId="13" applyFont="1" applyFill="1" applyBorder="1" applyAlignment="1">
      <alignment horizontal="center" vertical="center" wrapText="1"/>
    </xf>
    <xf numFmtId="0" fontId="63" fillId="27" borderId="34" xfId="13" applyFont="1" applyFill="1" applyBorder="1" applyAlignment="1">
      <alignment horizontal="center" vertical="center" wrapText="1"/>
    </xf>
    <xf numFmtId="0" fontId="63" fillId="27" borderId="26" xfId="13" applyFont="1" applyFill="1" applyBorder="1" applyAlignment="1">
      <alignment horizontal="center" vertical="center" wrapText="1"/>
    </xf>
    <xf numFmtId="0" fontId="63" fillId="27" borderId="27" xfId="13" applyFont="1" applyFill="1" applyBorder="1" applyAlignment="1">
      <alignment horizontal="center" vertical="center" wrapText="1"/>
    </xf>
    <xf numFmtId="3" fontId="76" fillId="27" borderId="1" xfId="13" applyNumberFormat="1" applyFont="1" applyFill="1" applyBorder="1" applyAlignment="1">
      <alignment horizontal="center" vertical="center"/>
    </xf>
    <xf numFmtId="0" fontId="64" fillId="0" borderId="0" xfId="9" applyFont="1" applyFill="1" applyAlignment="1">
      <alignment horizontal="center"/>
    </xf>
    <xf numFmtId="0" fontId="48" fillId="26" borderId="0" xfId="9" applyFont="1" applyFill="1" applyBorder="1" applyAlignment="1">
      <alignment horizontal="center"/>
    </xf>
    <xf numFmtId="49" fontId="61" fillId="25" borderId="1" xfId="9" applyNumberFormat="1" applyFont="1" applyFill="1" applyBorder="1" applyAlignment="1">
      <alignment horizontal="center" vertical="center" wrapText="1"/>
    </xf>
    <xf numFmtId="1" fontId="60" fillId="0" borderId="13" xfId="9" applyNumberFormat="1" applyFont="1" applyFill="1" applyBorder="1" applyAlignment="1">
      <alignment horizontal="center" vertical="center" wrapText="1"/>
    </xf>
    <xf numFmtId="1" fontId="60" fillId="0" borderId="14" xfId="9" applyNumberFormat="1" applyFont="1" applyFill="1" applyBorder="1" applyAlignment="1">
      <alignment horizontal="center" vertical="center" wrapText="1"/>
    </xf>
    <xf numFmtId="0" fontId="60" fillId="0" borderId="15" xfId="9" applyFont="1" applyFill="1" applyBorder="1" applyAlignment="1">
      <alignment horizontal="center" vertical="center" wrapText="1"/>
    </xf>
    <xf numFmtId="0" fontId="60" fillId="0" borderId="16" xfId="9" applyFont="1" applyFill="1" applyBorder="1" applyAlignment="1">
      <alignment horizontal="center" vertical="center" wrapText="1"/>
    </xf>
    <xf numFmtId="0" fontId="60" fillId="0" borderId="17" xfId="9" applyFont="1" applyFill="1" applyBorder="1" applyAlignment="1">
      <alignment horizontal="center" vertical="center" wrapText="1"/>
    </xf>
    <xf numFmtId="49" fontId="60" fillId="0" borderId="15" xfId="9" applyNumberFormat="1" applyFont="1" applyFill="1" applyBorder="1" applyAlignment="1">
      <alignment horizontal="center" vertical="center" wrapText="1"/>
    </xf>
    <xf numFmtId="49" fontId="60" fillId="0" borderId="16" xfId="9" applyNumberFormat="1" applyFont="1" applyFill="1" applyBorder="1" applyAlignment="1">
      <alignment horizontal="center" vertical="center" wrapText="1"/>
    </xf>
    <xf numFmtId="49" fontId="60" fillId="0" borderId="17" xfId="9" applyNumberFormat="1" applyFont="1" applyFill="1" applyBorder="1" applyAlignment="1">
      <alignment horizontal="center" vertical="center" wrapText="1"/>
    </xf>
    <xf numFmtId="0" fontId="43" fillId="0" borderId="0" xfId="9" applyFont="1" applyFill="1" applyBorder="1" applyAlignment="1">
      <alignment horizontal="center" wrapText="1"/>
    </xf>
    <xf numFmtId="0" fontId="64" fillId="0" borderId="0" xfId="9" applyFont="1" applyFill="1" applyAlignment="1">
      <alignment horizontal="center" wrapText="1"/>
    </xf>
    <xf numFmtId="1" fontId="60" fillId="28" borderId="13" xfId="9" applyNumberFormat="1" applyFont="1" applyFill="1" applyBorder="1" applyAlignment="1">
      <alignment horizontal="center" vertical="center" wrapText="1"/>
    </xf>
    <xf numFmtId="1" fontId="60" fillId="28" borderId="14" xfId="9" applyNumberFormat="1" applyFont="1" applyFill="1" applyBorder="1" applyAlignment="1">
      <alignment horizontal="center" vertical="center" wrapText="1"/>
    </xf>
    <xf numFmtId="1" fontId="60" fillId="27" borderId="13" xfId="9" applyNumberFormat="1" applyFont="1" applyFill="1" applyBorder="1" applyAlignment="1">
      <alignment horizontal="center" vertical="center" wrapText="1"/>
    </xf>
    <xf numFmtId="1" fontId="60" fillId="27" borderId="14" xfId="9" applyNumberFormat="1" applyFont="1" applyFill="1" applyBorder="1" applyAlignment="1">
      <alignment horizontal="center" vertical="center" wrapText="1"/>
    </xf>
    <xf numFmtId="0" fontId="49" fillId="0" borderId="0" xfId="9" applyFont="1" applyFill="1" applyAlignment="1">
      <alignment horizontal="center"/>
    </xf>
    <xf numFmtId="0" fontId="48" fillId="2" borderId="0" xfId="9" applyFont="1" applyFill="1" applyBorder="1" applyAlignment="1">
      <alignment horizontal="center"/>
    </xf>
    <xf numFmtId="0" fontId="60" fillId="0" borderId="1" xfId="9" applyFont="1" applyFill="1" applyBorder="1" applyAlignment="1">
      <alignment horizontal="center" vertical="center" wrapText="1"/>
    </xf>
    <xf numFmtId="49" fontId="61" fillId="25" borderId="13" xfId="9" applyNumberFormat="1" applyFont="1" applyFill="1" applyBorder="1" applyAlignment="1">
      <alignment horizontal="center" vertical="center" wrapText="1"/>
    </xf>
    <xf numFmtId="49" fontId="61" fillId="25" borderId="14" xfId="9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</cellXfs>
  <cellStyles count="105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2 2" xfId="45"/>
    <cellStyle name="60% - Акцент3 2" xfId="46"/>
    <cellStyle name="60% - Акцент4 2" xfId="47"/>
    <cellStyle name="60% - Акцент5 2" xfId="48"/>
    <cellStyle name="60% - Акцент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Comma 2" xfId="1"/>
    <cellStyle name="Comma 2 2" xfId="59"/>
    <cellStyle name="Comma0" xfId="2"/>
    <cellStyle name="Currency0" xfId="3"/>
    <cellStyle name="Date" xfId="4"/>
    <cellStyle name="Explanatory Text" xfId="60"/>
    <cellStyle name="Fixed" xfId="5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"/>
    <cellStyle name="Normal 2 2" xfId="69"/>
    <cellStyle name="Normal_Alexander's Tables" xfId="7"/>
    <cellStyle name="Normal_own-reg-rev" xfId="8"/>
    <cellStyle name="Normal_ФФПМР_ИБР_Ставрополь_2006 4" xfId="9"/>
    <cellStyle name="Note" xfId="70"/>
    <cellStyle name="Note 2" xfId="71"/>
    <cellStyle name="Output" xfId="72"/>
    <cellStyle name="Title" xfId="73"/>
    <cellStyle name="Total" xfId="74"/>
    <cellStyle name="Warning Text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Заголовок 1 2" xfId="85"/>
    <cellStyle name="Заголовок 2 2" xfId="86"/>
    <cellStyle name="Заголовок 3 2" xfId="87"/>
    <cellStyle name="Заголовок 4 2" xfId="88"/>
    <cellStyle name="Итог 2" xfId="89"/>
    <cellStyle name="Контрольная ячейка 2" xfId="90"/>
    <cellStyle name="Название 2" xfId="91"/>
    <cellStyle name="Нейтральный 2" xfId="92"/>
    <cellStyle name="Обычный" xfId="0" builtinId="0"/>
    <cellStyle name="Обычный 2" xfId="12"/>
    <cellStyle name="Обычный 3" xfId="13"/>
    <cellStyle name="Обычный 6" xfId="103"/>
    <cellStyle name="Обычный 6 4" xfId="104"/>
    <cellStyle name="Обычный_ИНП МР и П 2011 ( УСН 50% НДПИ 25%)" xfId="10"/>
    <cellStyle name="Плохой 2" xfId="93"/>
    <cellStyle name="Пояснение 2" xfId="94"/>
    <cellStyle name="Примечание 2" xfId="96"/>
    <cellStyle name="Примечание 3" xfId="95"/>
    <cellStyle name="Процентный" xfId="102" builtinId="5"/>
    <cellStyle name="Процентный 2" xfId="97"/>
    <cellStyle name="Связанная ячейка 2" xfId="98"/>
    <cellStyle name="Стиль 1" xfId="11"/>
    <cellStyle name="Текст предупреждения 2" xfId="99"/>
    <cellStyle name="Финансовый 2" xfId="100"/>
    <cellStyle name="Хороший 2" xfId="10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11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11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11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11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11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11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11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5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11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11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11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5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5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5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11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11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11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11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11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2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ropolsky%20Kr/Project%202005/Models/&#1056;&#1072;&#1081;&#1086;&#1085;&#1085;&#1099;&#1077;%20&#1060;&#1060;&#1055;&#1055;/new/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214_1/LOCALS~1/Temp/Rar$DI84.5235/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9"/>
  <sheetViews>
    <sheetView view="pageBreakPreview" zoomScale="80" zoomScaleNormal="70" zoomScaleSheetLayoutView="80" workbookViewId="0">
      <pane xSplit="3" ySplit="13" topLeftCell="O14" activePane="bottomRight" state="frozen"/>
      <selection pane="topRight" activeCell="C1" sqref="C1"/>
      <selection pane="bottomLeft" activeCell="A6" sqref="A6"/>
      <selection pane="bottomRight" activeCell="F3" sqref="F3"/>
    </sheetView>
  </sheetViews>
  <sheetFormatPr defaultRowHeight="12.75" x14ac:dyDescent="0.2"/>
  <cols>
    <col min="1" max="1" width="9.28515625" style="70" bestFit="1" customWidth="1"/>
    <col min="2" max="2" width="31.5703125" style="73" customWidth="1"/>
    <col min="3" max="3" width="15.85546875" style="73" customWidth="1"/>
    <col min="4" max="4" width="14.28515625" style="74" customWidth="1"/>
    <col min="5" max="5" width="16.28515625" style="75" bestFit="1" customWidth="1"/>
    <col min="6" max="6" width="15.28515625" style="75" customWidth="1"/>
    <col min="7" max="9" width="11.5703125" style="75" bestFit="1" customWidth="1"/>
    <col min="10" max="10" width="15" style="75" customWidth="1"/>
    <col min="11" max="11" width="13.28515625" style="76" customWidth="1"/>
    <col min="12" max="12" width="13.42578125" style="75" customWidth="1"/>
    <col min="13" max="15" width="11.5703125" style="75" bestFit="1" customWidth="1"/>
    <col min="16" max="16" width="16.28515625" style="75" customWidth="1"/>
    <col min="17" max="17" width="14.140625" style="75" customWidth="1"/>
    <col min="18" max="20" width="11.5703125" style="70" bestFit="1" customWidth="1"/>
    <col min="21" max="21" width="18.42578125" style="70" bestFit="1" customWidth="1"/>
    <col min="22" max="22" width="13.7109375" style="70" customWidth="1"/>
    <col min="23" max="23" width="14" style="70" customWidth="1"/>
    <col min="24" max="26" width="11.5703125" style="70" bestFit="1" customWidth="1"/>
    <col min="27" max="29" width="12.5703125" style="70" bestFit="1" customWidth="1"/>
    <col min="30" max="30" width="13.42578125" style="70" customWidth="1"/>
    <col min="31" max="33" width="10.42578125" style="70" customWidth="1"/>
    <col min="34" max="35" width="9.140625" style="70"/>
    <col min="36" max="36" width="12.140625" style="70" customWidth="1"/>
    <col min="37" max="37" width="24.7109375" style="70" customWidth="1"/>
    <col min="38" max="38" width="19.7109375" style="70" customWidth="1"/>
    <col min="39" max="269" width="9.140625" style="70"/>
    <col min="270" max="270" width="18.140625" style="70" customWidth="1"/>
    <col min="271" max="271" width="0" style="70" hidden="1" customWidth="1"/>
    <col min="272" max="272" width="25.85546875" style="70" customWidth="1"/>
    <col min="273" max="273" width="31.5703125" style="70" customWidth="1"/>
    <col min="274" max="274" width="13.140625" style="70" bestFit="1" customWidth="1"/>
    <col min="275" max="275" width="17.42578125" style="70" customWidth="1"/>
    <col min="276" max="276" width="18.42578125" style="70" customWidth="1"/>
    <col min="277" max="277" width="11.7109375" style="70" customWidth="1"/>
    <col min="278" max="278" width="11.85546875" style="70" customWidth="1"/>
    <col min="279" max="279" width="13.42578125" style="70" customWidth="1"/>
    <col min="280" max="280" width="13.140625" style="70" bestFit="1" customWidth="1"/>
    <col min="281" max="281" width="15" style="70" customWidth="1"/>
    <col min="282" max="282" width="15.5703125" style="70" customWidth="1"/>
    <col min="283" max="283" width="15.28515625" style="70" customWidth="1"/>
    <col min="284" max="284" width="13.42578125" style="70" customWidth="1"/>
    <col min="285" max="285" width="15.5703125" style="70" customWidth="1"/>
    <col min="286" max="525" width="9.140625" style="70"/>
    <col min="526" max="526" width="18.140625" style="70" customWidth="1"/>
    <col min="527" max="527" width="0" style="70" hidden="1" customWidth="1"/>
    <col min="528" max="528" width="25.85546875" style="70" customWidth="1"/>
    <col min="529" max="529" width="31.5703125" style="70" customWidth="1"/>
    <col min="530" max="530" width="13.140625" style="70" bestFit="1" customWidth="1"/>
    <col min="531" max="531" width="17.42578125" style="70" customWidth="1"/>
    <col min="532" max="532" width="18.42578125" style="70" customWidth="1"/>
    <col min="533" max="533" width="11.7109375" style="70" customWidth="1"/>
    <col min="534" max="534" width="11.85546875" style="70" customWidth="1"/>
    <col min="535" max="535" width="13.42578125" style="70" customWidth="1"/>
    <col min="536" max="536" width="13.140625" style="70" bestFit="1" customWidth="1"/>
    <col min="537" max="537" width="15" style="70" customWidth="1"/>
    <col min="538" max="538" width="15.5703125" style="70" customWidth="1"/>
    <col min="539" max="539" width="15.28515625" style="70" customWidth="1"/>
    <col min="540" max="540" width="13.42578125" style="70" customWidth="1"/>
    <col min="541" max="541" width="15.5703125" style="70" customWidth="1"/>
    <col min="542" max="781" width="9.140625" style="70"/>
    <col min="782" max="782" width="18.140625" style="70" customWidth="1"/>
    <col min="783" max="783" width="0" style="70" hidden="1" customWidth="1"/>
    <col min="784" max="784" width="25.85546875" style="70" customWidth="1"/>
    <col min="785" max="785" width="31.5703125" style="70" customWidth="1"/>
    <col min="786" max="786" width="13.140625" style="70" bestFit="1" customWidth="1"/>
    <col min="787" max="787" width="17.42578125" style="70" customWidth="1"/>
    <col min="788" max="788" width="18.42578125" style="70" customWidth="1"/>
    <col min="789" max="789" width="11.7109375" style="70" customWidth="1"/>
    <col min="790" max="790" width="11.85546875" style="70" customWidth="1"/>
    <col min="791" max="791" width="13.42578125" style="70" customWidth="1"/>
    <col min="792" max="792" width="13.140625" style="70" bestFit="1" customWidth="1"/>
    <col min="793" max="793" width="15" style="70" customWidth="1"/>
    <col min="794" max="794" width="15.5703125" style="70" customWidth="1"/>
    <col min="795" max="795" width="15.28515625" style="70" customWidth="1"/>
    <col min="796" max="796" width="13.42578125" style="70" customWidth="1"/>
    <col min="797" max="797" width="15.5703125" style="70" customWidth="1"/>
    <col min="798" max="1037" width="9.140625" style="70"/>
    <col min="1038" max="1038" width="18.140625" style="70" customWidth="1"/>
    <col min="1039" max="1039" width="0" style="70" hidden="1" customWidth="1"/>
    <col min="1040" max="1040" width="25.85546875" style="70" customWidth="1"/>
    <col min="1041" max="1041" width="31.5703125" style="70" customWidth="1"/>
    <col min="1042" max="1042" width="13.140625" style="70" bestFit="1" customWidth="1"/>
    <col min="1043" max="1043" width="17.42578125" style="70" customWidth="1"/>
    <col min="1044" max="1044" width="18.42578125" style="70" customWidth="1"/>
    <col min="1045" max="1045" width="11.7109375" style="70" customWidth="1"/>
    <col min="1046" max="1046" width="11.85546875" style="70" customWidth="1"/>
    <col min="1047" max="1047" width="13.42578125" style="70" customWidth="1"/>
    <col min="1048" max="1048" width="13.140625" style="70" bestFit="1" customWidth="1"/>
    <col min="1049" max="1049" width="15" style="70" customWidth="1"/>
    <col min="1050" max="1050" width="15.5703125" style="70" customWidth="1"/>
    <col min="1051" max="1051" width="15.28515625" style="70" customWidth="1"/>
    <col min="1052" max="1052" width="13.42578125" style="70" customWidth="1"/>
    <col min="1053" max="1053" width="15.5703125" style="70" customWidth="1"/>
    <col min="1054" max="1293" width="9.140625" style="70"/>
    <col min="1294" max="1294" width="18.140625" style="70" customWidth="1"/>
    <col min="1295" max="1295" width="0" style="70" hidden="1" customWidth="1"/>
    <col min="1296" max="1296" width="25.85546875" style="70" customWidth="1"/>
    <col min="1297" max="1297" width="31.5703125" style="70" customWidth="1"/>
    <col min="1298" max="1298" width="13.140625" style="70" bestFit="1" customWidth="1"/>
    <col min="1299" max="1299" width="17.42578125" style="70" customWidth="1"/>
    <col min="1300" max="1300" width="18.42578125" style="70" customWidth="1"/>
    <col min="1301" max="1301" width="11.7109375" style="70" customWidth="1"/>
    <col min="1302" max="1302" width="11.85546875" style="70" customWidth="1"/>
    <col min="1303" max="1303" width="13.42578125" style="70" customWidth="1"/>
    <col min="1304" max="1304" width="13.140625" style="70" bestFit="1" customWidth="1"/>
    <col min="1305" max="1305" width="15" style="70" customWidth="1"/>
    <col min="1306" max="1306" width="15.5703125" style="70" customWidth="1"/>
    <col min="1307" max="1307" width="15.28515625" style="70" customWidth="1"/>
    <col min="1308" max="1308" width="13.42578125" style="70" customWidth="1"/>
    <col min="1309" max="1309" width="15.5703125" style="70" customWidth="1"/>
    <col min="1310" max="1549" width="9.140625" style="70"/>
    <col min="1550" max="1550" width="18.140625" style="70" customWidth="1"/>
    <col min="1551" max="1551" width="0" style="70" hidden="1" customWidth="1"/>
    <col min="1552" max="1552" width="25.85546875" style="70" customWidth="1"/>
    <col min="1553" max="1553" width="31.5703125" style="70" customWidth="1"/>
    <col min="1554" max="1554" width="13.140625" style="70" bestFit="1" customWidth="1"/>
    <col min="1555" max="1555" width="17.42578125" style="70" customWidth="1"/>
    <col min="1556" max="1556" width="18.42578125" style="70" customWidth="1"/>
    <col min="1557" max="1557" width="11.7109375" style="70" customWidth="1"/>
    <col min="1558" max="1558" width="11.85546875" style="70" customWidth="1"/>
    <col min="1559" max="1559" width="13.42578125" style="70" customWidth="1"/>
    <col min="1560" max="1560" width="13.140625" style="70" bestFit="1" customWidth="1"/>
    <col min="1561" max="1561" width="15" style="70" customWidth="1"/>
    <col min="1562" max="1562" width="15.5703125" style="70" customWidth="1"/>
    <col min="1563" max="1563" width="15.28515625" style="70" customWidth="1"/>
    <col min="1564" max="1564" width="13.42578125" style="70" customWidth="1"/>
    <col min="1565" max="1565" width="15.5703125" style="70" customWidth="1"/>
    <col min="1566" max="1805" width="9.140625" style="70"/>
    <col min="1806" max="1806" width="18.140625" style="70" customWidth="1"/>
    <col min="1807" max="1807" width="0" style="70" hidden="1" customWidth="1"/>
    <col min="1808" max="1808" width="25.85546875" style="70" customWidth="1"/>
    <col min="1809" max="1809" width="31.5703125" style="70" customWidth="1"/>
    <col min="1810" max="1810" width="13.140625" style="70" bestFit="1" customWidth="1"/>
    <col min="1811" max="1811" width="17.42578125" style="70" customWidth="1"/>
    <col min="1812" max="1812" width="18.42578125" style="70" customWidth="1"/>
    <col min="1813" max="1813" width="11.7109375" style="70" customWidth="1"/>
    <col min="1814" max="1814" width="11.85546875" style="70" customWidth="1"/>
    <col min="1815" max="1815" width="13.42578125" style="70" customWidth="1"/>
    <col min="1816" max="1816" width="13.140625" style="70" bestFit="1" customWidth="1"/>
    <col min="1817" max="1817" width="15" style="70" customWidth="1"/>
    <col min="1818" max="1818" width="15.5703125" style="70" customWidth="1"/>
    <col min="1819" max="1819" width="15.28515625" style="70" customWidth="1"/>
    <col min="1820" max="1820" width="13.42578125" style="70" customWidth="1"/>
    <col min="1821" max="1821" width="15.5703125" style="70" customWidth="1"/>
    <col min="1822" max="2061" width="9.140625" style="70"/>
    <col min="2062" max="2062" width="18.140625" style="70" customWidth="1"/>
    <col min="2063" max="2063" width="0" style="70" hidden="1" customWidth="1"/>
    <col min="2064" max="2064" width="25.85546875" style="70" customWidth="1"/>
    <col min="2065" max="2065" width="31.5703125" style="70" customWidth="1"/>
    <col min="2066" max="2066" width="13.140625" style="70" bestFit="1" customWidth="1"/>
    <col min="2067" max="2067" width="17.42578125" style="70" customWidth="1"/>
    <col min="2068" max="2068" width="18.42578125" style="70" customWidth="1"/>
    <col min="2069" max="2069" width="11.7109375" style="70" customWidth="1"/>
    <col min="2070" max="2070" width="11.85546875" style="70" customWidth="1"/>
    <col min="2071" max="2071" width="13.42578125" style="70" customWidth="1"/>
    <col min="2072" max="2072" width="13.140625" style="70" bestFit="1" customWidth="1"/>
    <col min="2073" max="2073" width="15" style="70" customWidth="1"/>
    <col min="2074" max="2074" width="15.5703125" style="70" customWidth="1"/>
    <col min="2075" max="2075" width="15.28515625" style="70" customWidth="1"/>
    <col min="2076" max="2076" width="13.42578125" style="70" customWidth="1"/>
    <col min="2077" max="2077" width="15.5703125" style="70" customWidth="1"/>
    <col min="2078" max="2317" width="9.140625" style="70"/>
    <col min="2318" max="2318" width="18.140625" style="70" customWidth="1"/>
    <col min="2319" max="2319" width="0" style="70" hidden="1" customWidth="1"/>
    <col min="2320" max="2320" width="25.85546875" style="70" customWidth="1"/>
    <col min="2321" max="2321" width="31.5703125" style="70" customWidth="1"/>
    <col min="2322" max="2322" width="13.140625" style="70" bestFit="1" customWidth="1"/>
    <col min="2323" max="2323" width="17.42578125" style="70" customWidth="1"/>
    <col min="2324" max="2324" width="18.42578125" style="70" customWidth="1"/>
    <col min="2325" max="2325" width="11.7109375" style="70" customWidth="1"/>
    <col min="2326" max="2326" width="11.85546875" style="70" customWidth="1"/>
    <col min="2327" max="2327" width="13.42578125" style="70" customWidth="1"/>
    <col min="2328" max="2328" width="13.140625" style="70" bestFit="1" customWidth="1"/>
    <col min="2329" max="2329" width="15" style="70" customWidth="1"/>
    <col min="2330" max="2330" width="15.5703125" style="70" customWidth="1"/>
    <col min="2331" max="2331" width="15.28515625" style="70" customWidth="1"/>
    <col min="2332" max="2332" width="13.42578125" style="70" customWidth="1"/>
    <col min="2333" max="2333" width="15.5703125" style="70" customWidth="1"/>
    <col min="2334" max="2573" width="9.140625" style="70"/>
    <col min="2574" max="2574" width="18.140625" style="70" customWidth="1"/>
    <col min="2575" max="2575" width="0" style="70" hidden="1" customWidth="1"/>
    <col min="2576" max="2576" width="25.85546875" style="70" customWidth="1"/>
    <col min="2577" max="2577" width="31.5703125" style="70" customWidth="1"/>
    <col min="2578" max="2578" width="13.140625" style="70" bestFit="1" customWidth="1"/>
    <col min="2579" max="2579" width="17.42578125" style="70" customWidth="1"/>
    <col min="2580" max="2580" width="18.42578125" style="70" customWidth="1"/>
    <col min="2581" max="2581" width="11.7109375" style="70" customWidth="1"/>
    <col min="2582" max="2582" width="11.85546875" style="70" customWidth="1"/>
    <col min="2583" max="2583" width="13.42578125" style="70" customWidth="1"/>
    <col min="2584" max="2584" width="13.140625" style="70" bestFit="1" customWidth="1"/>
    <col min="2585" max="2585" width="15" style="70" customWidth="1"/>
    <col min="2586" max="2586" width="15.5703125" style="70" customWidth="1"/>
    <col min="2587" max="2587" width="15.28515625" style="70" customWidth="1"/>
    <col min="2588" max="2588" width="13.42578125" style="70" customWidth="1"/>
    <col min="2589" max="2589" width="15.5703125" style="70" customWidth="1"/>
    <col min="2590" max="2829" width="9.140625" style="70"/>
    <col min="2830" max="2830" width="18.140625" style="70" customWidth="1"/>
    <col min="2831" max="2831" width="0" style="70" hidden="1" customWidth="1"/>
    <col min="2832" max="2832" width="25.85546875" style="70" customWidth="1"/>
    <col min="2833" max="2833" width="31.5703125" style="70" customWidth="1"/>
    <col min="2834" max="2834" width="13.140625" style="70" bestFit="1" customWidth="1"/>
    <col min="2835" max="2835" width="17.42578125" style="70" customWidth="1"/>
    <col min="2836" max="2836" width="18.42578125" style="70" customWidth="1"/>
    <col min="2837" max="2837" width="11.7109375" style="70" customWidth="1"/>
    <col min="2838" max="2838" width="11.85546875" style="70" customWidth="1"/>
    <col min="2839" max="2839" width="13.42578125" style="70" customWidth="1"/>
    <col min="2840" max="2840" width="13.140625" style="70" bestFit="1" customWidth="1"/>
    <col min="2841" max="2841" width="15" style="70" customWidth="1"/>
    <col min="2842" max="2842" width="15.5703125" style="70" customWidth="1"/>
    <col min="2843" max="2843" width="15.28515625" style="70" customWidth="1"/>
    <col min="2844" max="2844" width="13.42578125" style="70" customWidth="1"/>
    <col min="2845" max="2845" width="15.5703125" style="70" customWidth="1"/>
    <col min="2846" max="3085" width="9.140625" style="70"/>
    <col min="3086" max="3086" width="18.140625" style="70" customWidth="1"/>
    <col min="3087" max="3087" width="0" style="70" hidden="1" customWidth="1"/>
    <col min="3088" max="3088" width="25.85546875" style="70" customWidth="1"/>
    <col min="3089" max="3089" width="31.5703125" style="70" customWidth="1"/>
    <col min="3090" max="3090" width="13.140625" style="70" bestFit="1" customWidth="1"/>
    <col min="3091" max="3091" width="17.42578125" style="70" customWidth="1"/>
    <col min="3092" max="3092" width="18.42578125" style="70" customWidth="1"/>
    <col min="3093" max="3093" width="11.7109375" style="70" customWidth="1"/>
    <col min="3094" max="3094" width="11.85546875" style="70" customWidth="1"/>
    <col min="3095" max="3095" width="13.42578125" style="70" customWidth="1"/>
    <col min="3096" max="3096" width="13.140625" style="70" bestFit="1" customWidth="1"/>
    <col min="3097" max="3097" width="15" style="70" customWidth="1"/>
    <col min="3098" max="3098" width="15.5703125" style="70" customWidth="1"/>
    <col min="3099" max="3099" width="15.28515625" style="70" customWidth="1"/>
    <col min="3100" max="3100" width="13.42578125" style="70" customWidth="1"/>
    <col min="3101" max="3101" width="15.5703125" style="70" customWidth="1"/>
    <col min="3102" max="3341" width="9.140625" style="70"/>
    <col min="3342" max="3342" width="18.140625" style="70" customWidth="1"/>
    <col min="3343" max="3343" width="0" style="70" hidden="1" customWidth="1"/>
    <col min="3344" max="3344" width="25.85546875" style="70" customWidth="1"/>
    <col min="3345" max="3345" width="31.5703125" style="70" customWidth="1"/>
    <col min="3346" max="3346" width="13.140625" style="70" bestFit="1" customWidth="1"/>
    <col min="3347" max="3347" width="17.42578125" style="70" customWidth="1"/>
    <col min="3348" max="3348" width="18.42578125" style="70" customWidth="1"/>
    <col min="3349" max="3349" width="11.7109375" style="70" customWidth="1"/>
    <col min="3350" max="3350" width="11.85546875" style="70" customWidth="1"/>
    <col min="3351" max="3351" width="13.42578125" style="70" customWidth="1"/>
    <col min="3352" max="3352" width="13.140625" style="70" bestFit="1" customWidth="1"/>
    <col min="3353" max="3353" width="15" style="70" customWidth="1"/>
    <col min="3354" max="3354" width="15.5703125" style="70" customWidth="1"/>
    <col min="3355" max="3355" width="15.28515625" style="70" customWidth="1"/>
    <col min="3356" max="3356" width="13.42578125" style="70" customWidth="1"/>
    <col min="3357" max="3357" width="15.5703125" style="70" customWidth="1"/>
    <col min="3358" max="3597" width="9.140625" style="70"/>
    <col min="3598" max="3598" width="18.140625" style="70" customWidth="1"/>
    <col min="3599" max="3599" width="0" style="70" hidden="1" customWidth="1"/>
    <col min="3600" max="3600" width="25.85546875" style="70" customWidth="1"/>
    <col min="3601" max="3601" width="31.5703125" style="70" customWidth="1"/>
    <col min="3602" max="3602" width="13.140625" style="70" bestFit="1" customWidth="1"/>
    <col min="3603" max="3603" width="17.42578125" style="70" customWidth="1"/>
    <col min="3604" max="3604" width="18.42578125" style="70" customWidth="1"/>
    <col min="3605" max="3605" width="11.7109375" style="70" customWidth="1"/>
    <col min="3606" max="3606" width="11.85546875" style="70" customWidth="1"/>
    <col min="3607" max="3607" width="13.42578125" style="70" customWidth="1"/>
    <col min="3608" max="3608" width="13.140625" style="70" bestFit="1" customWidth="1"/>
    <col min="3609" max="3609" width="15" style="70" customWidth="1"/>
    <col min="3610" max="3610" width="15.5703125" style="70" customWidth="1"/>
    <col min="3611" max="3611" width="15.28515625" style="70" customWidth="1"/>
    <col min="3612" max="3612" width="13.42578125" style="70" customWidth="1"/>
    <col min="3613" max="3613" width="15.5703125" style="70" customWidth="1"/>
    <col min="3614" max="3853" width="9.140625" style="70"/>
    <col min="3854" max="3854" width="18.140625" style="70" customWidth="1"/>
    <col min="3855" max="3855" width="0" style="70" hidden="1" customWidth="1"/>
    <col min="3856" max="3856" width="25.85546875" style="70" customWidth="1"/>
    <col min="3857" max="3857" width="31.5703125" style="70" customWidth="1"/>
    <col min="3858" max="3858" width="13.140625" style="70" bestFit="1" customWidth="1"/>
    <col min="3859" max="3859" width="17.42578125" style="70" customWidth="1"/>
    <col min="3860" max="3860" width="18.42578125" style="70" customWidth="1"/>
    <col min="3861" max="3861" width="11.7109375" style="70" customWidth="1"/>
    <col min="3862" max="3862" width="11.85546875" style="70" customWidth="1"/>
    <col min="3863" max="3863" width="13.42578125" style="70" customWidth="1"/>
    <col min="3864" max="3864" width="13.140625" style="70" bestFit="1" customWidth="1"/>
    <col min="3865" max="3865" width="15" style="70" customWidth="1"/>
    <col min="3866" max="3866" width="15.5703125" style="70" customWidth="1"/>
    <col min="3867" max="3867" width="15.28515625" style="70" customWidth="1"/>
    <col min="3868" max="3868" width="13.42578125" style="70" customWidth="1"/>
    <col min="3869" max="3869" width="15.5703125" style="70" customWidth="1"/>
    <col min="3870" max="4109" width="9.140625" style="70"/>
    <col min="4110" max="4110" width="18.140625" style="70" customWidth="1"/>
    <col min="4111" max="4111" width="0" style="70" hidden="1" customWidth="1"/>
    <col min="4112" max="4112" width="25.85546875" style="70" customWidth="1"/>
    <col min="4113" max="4113" width="31.5703125" style="70" customWidth="1"/>
    <col min="4114" max="4114" width="13.140625" style="70" bestFit="1" customWidth="1"/>
    <col min="4115" max="4115" width="17.42578125" style="70" customWidth="1"/>
    <col min="4116" max="4116" width="18.42578125" style="70" customWidth="1"/>
    <col min="4117" max="4117" width="11.7109375" style="70" customWidth="1"/>
    <col min="4118" max="4118" width="11.85546875" style="70" customWidth="1"/>
    <col min="4119" max="4119" width="13.42578125" style="70" customWidth="1"/>
    <col min="4120" max="4120" width="13.140625" style="70" bestFit="1" customWidth="1"/>
    <col min="4121" max="4121" width="15" style="70" customWidth="1"/>
    <col min="4122" max="4122" width="15.5703125" style="70" customWidth="1"/>
    <col min="4123" max="4123" width="15.28515625" style="70" customWidth="1"/>
    <col min="4124" max="4124" width="13.42578125" style="70" customWidth="1"/>
    <col min="4125" max="4125" width="15.5703125" style="70" customWidth="1"/>
    <col min="4126" max="4365" width="9.140625" style="70"/>
    <col min="4366" max="4366" width="18.140625" style="70" customWidth="1"/>
    <col min="4367" max="4367" width="0" style="70" hidden="1" customWidth="1"/>
    <col min="4368" max="4368" width="25.85546875" style="70" customWidth="1"/>
    <col min="4369" max="4369" width="31.5703125" style="70" customWidth="1"/>
    <col min="4370" max="4370" width="13.140625" style="70" bestFit="1" customWidth="1"/>
    <col min="4371" max="4371" width="17.42578125" style="70" customWidth="1"/>
    <col min="4372" max="4372" width="18.42578125" style="70" customWidth="1"/>
    <col min="4373" max="4373" width="11.7109375" style="70" customWidth="1"/>
    <col min="4374" max="4374" width="11.85546875" style="70" customWidth="1"/>
    <col min="4375" max="4375" width="13.42578125" style="70" customWidth="1"/>
    <col min="4376" max="4376" width="13.140625" style="70" bestFit="1" customWidth="1"/>
    <col min="4377" max="4377" width="15" style="70" customWidth="1"/>
    <col min="4378" max="4378" width="15.5703125" style="70" customWidth="1"/>
    <col min="4379" max="4379" width="15.28515625" style="70" customWidth="1"/>
    <col min="4380" max="4380" width="13.42578125" style="70" customWidth="1"/>
    <col min="4381" max="4381" width="15.5703125" style="70" customWidth="1"/>
    <col min="4382" max="4621" width="9.140625" style="70"/>
    <col min="4622" max="4622" width="18.140625" style="70" customWidth="1"/>
    <col min="4623" max="4623" width="0" style="70" hidden="1" customWidth="1"/>
    <col min="4624" max="4624" width="25.85546875" style="70" customWidth="1"/>
    <col min="4625" max="4625" width="31.5703125" style="70" customWidth="1"/>
    <col min="4626" max="4626" width="13.140625" style="70" bestFit="1" customWidth="1"/>
    <col min="4627" max="4627" width="17.42578125" style="70" customWidth="1"/>
    <col min="4628" max="4628" width="18.42578125" style="70" customWidth="1"/>
    <col min="4629" max="4629" width="11.7109375" style="70" customWidth="1"/>
    <col min="4630" max="4630" width="11.85546875" style="70" customWidth="1"/>
    <col min="4631" max="4631" width="13.42578125" style="70" customWidth="1"/>
    <col min="4632" max="4632" width="13.140625" style="70" bestFit="1" customWidth="1"/>
    <col min="4633" max="4633" width="15" style="70" customWidth="1"/>
    <col min="4634" max="4634" width="15.5703125" style="70" customWidth="1"/>
    <col min="4635" max="4635" width="15.28515625" style="70" customWidth="1"/>
    <col min="4636" max="4636" width="13.42578125" style="70" customWidth="1"/>
    <col min="4637" max="4637" width="15.5703125" style="70" customWidth="1"/>
    <col min="4638" max="4877" width="9.140625" style="70"/>
    <col min="4878" max="4878" width="18.140625" style="70" customWidth="1"/>
    <col min="4879" max="4879" width="0" style="70" hidden="1" customWidth="1"/>
    <col min="4880" max="4880" width="25.85546875" style="70" customWidth="1"/>
    <col min="4881" max="4881" width="31.5703125" style="70" customWidth="1"/>
    <col min="4882" max="4882" width="13.140625" style="70" bestFit="1" customWidth="1"/>
    <col min="4883" max="4883" width="17.42578125" style="70" customWidth="1"/>
    <col min="4884" max="4884" width="18.42578125" style="70" customWidth="1"/>
    <col min="4885" max="4885" width="11.7109375" style="70" customWidth="1"/>
    <col min="4886" max="4886" width="11.85546875" style="70" customWidth="1"/>
    <col min="4887" max="4887" width="13.42578125" style="70" customWidth="1"/>
    <col min="4888" max="4888" width="13.140625" style="70" bestFit="1" customWidth="1"/>
    <col min="4889" max="4889" width="15" style="70" customWidth="1"/>
    <col min="4890" max="4890" width="15.5703125" style="70" customWidth="1"/>
    <col min="4891" max="4891" width="15.28515625" style="70" customWidth="1"/>
    <col min="4892" max="4892" width="13.42578125" style="70" customWidth="1"/>
    <col min="4893" max="4893" width="15.5703125" style="70" customWidth="1"/>
    <col min="4894" max="5133" width="9.140625" style="70"/>
    <col min="5134" max="5134" width="18.140625" style="70" customWidth="1"/>
    <col min="5135" max="5135" width="0" style="70" hidden="1" customWidth="1"/>
    <col min="5136" max="5136" width="25.85546875" style="70" customWidth="1"/>
    <col min="5137" max="5137" width="31.5703125" style="70" customWidth="1"/>
    <col min="5138" max="5138" width="13.140625" style="70" bestFit="1" customWidth="1"/>
    <col min="5139" max="5139" width="17.42578125" style="70" customWidth="1"/>
    <col min="5140" max="5140" width="18.42578125" style="70" customWidth="1"/>
    <col min="5141" max="5141" width="11.7109375" style="70" customWidth="1"/>
    <col min="5142" max="5142" width="11.85546875" style="70" customWidth="1"/>
    <col min="5143" max="5143" width="13.42578125" style="70" customWidth="1"/>
    <col min="5144" max="5144" width="13.140625" style="70" bestFit="1" customWidth="1"/>
    <col min="5145" max="5145" width="15" style="70" customWidth="1"/>
    <col min="5146" max="5146" width="15.5703125" style="70" customWidth="1"/>
    <col min="5147" max="5147" width="15.28515625" style="70" customWidth="1"/>
    <col min="5148" max="5148" width="13.42578125" style="70" customWidth="1"/>
    <col min="5149" max="5149" width="15.5703125" style="70" customWidth="1"/>
    <col min="5150" max="5389" width="9.140625" style="70"/>
    <col min="5390" max="5390" width="18.140625" style="70" customWidth="1"/>
    <col min="5391" max="5391" width="0" style="70" hidden="1" customWidth="1"/>
    <col min="5392" max="5392" width="25.85546875" style="70" customWidth="1"/>
    <col min="5393" max="5393" width="31.5703125" style="70" customWidth="1"/>
    <col min="5394" max="5394" width="13.140625" style="70" bestFit="1" customWidth="1"/>
    <col min="5395" max="5395" width="17.42578125" style="70" customWidth="1"/>
    <col min="5396" max="5396" width="18.42578125" style="70" customWidth="1"/>
    <col min="5397" max="5397" width="11.7109375" style="70" customWidth="1"/>
    <col min="5398" max="5398" width="11.85546875" style="70" customWidth="1"/>
    <col min="5399" max="5399" width="13.42578125" style="70" customWidth="1"/>
    <col min="5400" max="5400" width="13.140625" style="70" bestFit="1" customWidth="1"/>
    <col min="5401" max="5401" width="15" style="70" customWidth="1"/>
    <col min="5402" max="5402" width="15.5703125" style="70" customWidth="1"/>
    <col min="5403" max="5403" width="15.28515625" style="70" customWidth="1"/>
    <col min="5404" max="5404" width="13.42578125" style="70" customWidth="1"/>
    <col min="5405" max="5405" width="15.5703125" style="70" customWidth="1"/>
    <col min="5406" max="5645" width="9.140625" style="70"/>
    <col min="5646" max="5646" width="18.140625" style="70" customWidth="1"/>
    <col min="5647" max="5647" width="0" style="70" hidden="1" customWidth="1"/>
    <col min="5648" max="5648" width="25.85546875" style="70" customWidth="1"/>
    <col min="5649" max="5649" width="31.5703125" style="70" customWidth="1"/>
    <col min="5650" max="5650" width="13.140625" style="70" bestFit="1" customWidth="1"/>
    <col min="5651" max="5651" width="17.42578125" style="70" customWidth="1"/>
    <col min="5652" max="5652" width="18.42578125" style="70" customWidth="1"/>
    <col min="5653" max="5653" width="11.7109375" style="70" customWidth="1"/>
    <col min="5654" max="5654" width="11.85546875" style="70" customWidth="1"/>
    <col min="5655" max="5655" width="13.42578125" style="70" customWidth="1"/>
    <col min="5656" max="5656" width="13.140625" style="70" bestFit="1" customWidth="1"/>
    <col min="5657" max="5657" width="15" style="70" customWidth="1"/>
    <col min="5658" max="5658" width="15.5703125" style="70" customWidth="1"/>
    <col min="5659" max="5659" width="15.28515625" style="70" customWidth="1"/>
    <col min="5660" max="5660" width="13.42578125" style="70" customWidth="1"/>
    <col min="5661" max="5661" width="15.5703125" style="70" customWidth="1"/>
    <col min="5662" max="5901" width="9.140625" style="70"/>
    <col min="5902" max="5902" width="18.140625" style="70" customWidth="1"/>
    <col min="5903" max="5903" width="0" style="70" hidden="1" customWidth="1"/>
    <col min="5904" max="5904" width="25.85546875" style="70" customWidth="1"/>
    <col min="5905" max="5905" width="31.5703125" style="70" customWidth="1"/>
    <col min="5906" max="5906" width="13.140625" style="70" bestFit="1" customWidth="1"/>
    <col min="5907" max="5907" width="17.42578125" style="70" customWidth="1"/>
    <col min="5908" max="5908" width="18.42578125" style="70" customWidth="1"/>
    <col min="5909" max="5909" width="11.7109375" style="70" customWidth="1"/>
    <col min="5910" max="5910" width="11.85546875" style="70" customWidth="1"/>
    <col min="5911" max="5911" width="13.42578125" style="70" customWidth="1"/>
    <col min="5912" max="5912" width="13.140625" style="70" bestFit="1" customWidth="1"/>
    <col min="5913" max="5913" width="15" style="70" customWidth="1"/>
    <col min="5914" max="5914" width="15.5703125" style="70" customWidth="1"/>
    <col min="5915" max="5915" width="15.28515625" style="70" customWidth="1"/>
    <col min="5916" max="5916" width="13.42578125" style="70" customWidth="1"/>
    <col min="5917" max="5917" width="15.5703125" style="70" customWidth="1"/>
    <col min="5918" max="6157" width="9.140625" style="70"/>
    <col min="6158" max="6158" width="18.140625" style="70" customWidth="1"/>
    <col min="6159" max="6159" width="0" style="70" hidden="1" customWidth="1"/>
    <col min="6160" max="6160" width="25.85546875" style="70" customWidth="1"/>
    <col min="6161" max="6161" width="31.5703125" style="70" customWidth="1"/>
    <col min="6162" max="6162" width="13.140625" style="70" bestFit="1" customWidth="1"/>
    <col min="6163" max="6163" width="17.42578125" style="70" customWidth="1"/>
    <col min="6164" max="6164" width="18.42578125" style="70" customWidth="1"/>
    <col min="6165" max="6165" width="11.7109375" style="70" customWidth="1"/>
    <col min="6166" max="6166" width="11.85546875" style="70" customWidth="1"/>
    <col min="6167" max="6167" width="13.42578125" style="70" customWidth="1"/>
    <col min="6168" max="6168" width="13.140625" style="70" bestFit="1" customWidth="1"/>
    <col min="6169" max="6169" width="15" style="70" customWidth="1"/>
    <col min="6170" max="6170" width="15.5703125" style="70" customWidth="1"/>
    <col min="6171" max="6171" width="15.28515625" style="70" customWidth="1"/>
    <col min="6172" max="6172" width="13.42578125" style="70" customWidth="1"/>
    <col min="6173" max="6173" width="15.5703125" style="70" customWidth="1"/>
    <col min="6174" max="6413" width="9.140625" style="70"/>
    <col min="6414" max="6414" width="18.140625" style="70" customWidth="1"/>
    <col min="6415" max="6415" width="0" style="70" hidden="1" customWidth="1"/>
    <col min="6416" max="6416" width="25.85546875" style="70" customWidth="1"/>
    <col min="6417" max="6417" width="31.5703125" style="70" customWidth="1"/>
    <col min="6418" max="6418" width="13.140625" style="70" bestFit="1" customWidth="1"/>
    <col min="6419" max="6419" width="17.42578125" style="70" customWidth="1"/>
    <col min="6420" max="6420" width="18.42578125" style="70" customWidth="1"/>
    <col min="6421" max="6421" width="11.7109375" style="70" customWidth="1"/>
    <col min="6422" max="6422" width="11.85546875" style="70" customWidth="1"/>
    <col min="6423" max="6423" width="13.42578125" style="70" customWidth="1"/>
    <col min="6424" max="6424" width="13.140625" style="70" bestFit="1" customWidth="1"/>
    <col min="6425" max="6425" width="15" style="70" customWidth="1"/>
    <col min="6426" max="6426" width="15.5703125" style="70" customWidth="1"/>
    <col min="6427" max="6427" width="15.28515625" style="70" customWidth="1"/>
    <col min="6428" max="6428" width="13.42578125" style="70" customWidth="1"/>
    <col min="6429" max="6429" width="15.5703125" style="70" customWidth="1"/>
    <col min="6430" max="6669" width="9.140625" style="70"/>
    <col min="6670" max="6670" width="18.140625" style="70" customWidth="1"/>
    <col min="6671" max="6671" width="0" style="70" hidden="1" customWidth="1"/>
    <col min="6672" max="6672" width="25.85546875" style="70" customWidth="1"/>
    <col min="6673" max="6673" width="31.5703125" style="70" customWidth="1"/>
    <col min="6674" max="6674" width="13.140625" style="70" bestFit="1" customWidth="1"/>
    <col min="6675" max="6675" width="17.42578125" style="70" customWidth="1"/>
    <col min="6676" max="6676" width="18.42578125" style="70" customWidth="1"/>
    <col min="6677" max="6677" width="11.7109375" style="70" customWidth="1"/>
    <col min="6678" max="6678" width="11.85546875" style="70" customWidth="1"/>
    <col min="6679" max="6679" width="13.42578125" style="70" customWidth="1"/>
    <col min="6680" max="6680" width="13.140625" style="70" bestFit="1" customWidth="1"/>
    <col min="6681" max="6681" width="15" style="70" customWidth="1"/>
    <col min="6682" max="6682" width="15.5703125" style="70" customWidth="1"/>
    <col min="6683" max="6683" width="15.28515625" style="70" customWidth="1"/>
    <col min="6684" max="6684" width="13.42578125" style="70" customWidth="1"/>
    <col min="6685" max="6685" width="15.5703125" style="70" customWidth="1"/>
    <col min="6686" max="6925" width="9.140625" style="70"/>
    <col min="6926" max="6926" width="18.140625" style="70" customWidth="1"/>
    <col min="6927" max="6927" width="0" style="70" hidden="1" customWidth="1"/>
    <col min="6928" max="6928" width="25.85546875" style="70" customWidth="1"/>
    <col min="6929" max="6929" width="31.5703125" style="70" customWidth="1"/>
    <col min="6930" max="6930" width="13.140625" style="70" bestFit="1" customWidth="1"/>
    <col min="6931" max="6931" width="17.42578125" style="70" customWidth="1"/>
    <col min="6932" max="6932" width="18.42578125" style="70" customWidth="1"/>
    <col min="6933" max="6933" width="11.7109375" style="70" customWidth="1"/>
    <col min="6934" max="6934" width="11.85546875" style="70" customWidth="1"/>
    <col min="6935" max="6935" width="13.42578125" style="70" customWidth="1"/>
    <col min="6936" max="6936" width="13.140625" style="70" bestFit="1" customWidth="1"/>
    <col min="6937" max="6937" width="15" style="70" customWidth="1"/>
    <col min="6938" max="6938" width="15.5703125" style="70" customWidth="1"/>
    <col min="6939" max="6939" width="15.28515625" style="70" customWidth="1"/>
    <col min="6940" max="6940" width="13.42578125" style="70" customWidth="1"/>
    <col min="6941" max="6941" width="15.5703125" style="70" customWidth="1"/>
    <col min="6942" max="7181" width="9.140625" style="70"/>
    <col min="7182" max="7182" width="18.140625" style="70" customWidth="1"/>
    <col min="7183" max="7183" width="0" style="70" hidden="1" customWidth="1"/>
    <col min="7184" max="7184" width="25.85546875" style="70" customWidth="1"/>
    <col min="7185" max="7185" width="31.5703125" style="70" customWidth="1"/>
    <col min="7186" max="7186" width="13.140625" style="70" bestFit="1" customWidth="1"/>
    <col min="7187" max="7187" width="17.42578125" style="70" customWidth="1"/>
    <col min="7188" max="7188" width="18.42578125" style="70" customWidth="1"/>
    <col min="7189" max="7189" width="11.7109375" style="70" customWidth="1"/>
    <col min="7190" max="7190" width="11.85546875" style="70" customWidth="1"/>
    <col min="7191" max="7191" width="13.42578125" style="70" customWidth="1"/>
    <col min="7192" max="7192" width="13.140625" style="70" bestFit="1" customWidth="1"/>
    <col min="7193" max="7193" width="15" style="70" customWidth="1"/>
    <col min="7194" max="7194" width="15.5703125" style="70" customWidth="1"/>
    <col min="7195" max="7195" width="15.28515625" style="70" customWidth="1"/>
    <col min="7196" max="7196" width="13.42578125" style="70" customWidth="1"/>
    <col min="7197" max="7197" width="15.5703125" style="70" customWidth="1"/>
    <col min="7198" max="7437" width="9.140625" style="70"/>
    <col min="7438" max="7438" width="18.140625" style="70" customWidth="1"/>
    <col min="7439" max="7439" width="0" style="70" hidden="1" customWidth="1"/>
    <col min="7440" max="7440" width="25.85546875" style="70" customWidth="1"/>
    <col min="7441" max="7441" width="31.5703125" style="70" customWidth="1"/>
    <col min="7442" max="7442" width="13.140625" style="70" bestFit="1" customWidth="1"/>
    <col min="7443" max="7443" width="17.42578125" style="70" customWidth="1"/>
    <col min="7444" max="7444" width="18.42578125" style="70" customWidth="1"/>
    <col min="7445" max="7445" width="11.7109375" style="70" customWidth="1"/>
    <col min="7446" max="7446" width="11.85546875" style="70" customWidth="1"/>
    <col min="7447" max="7447" width="13.42578125" style="70" customWidth="1"/>
    <col min="7448" max="7448" width="13.140625" style="70" bestFit="1" customWidth="1"/>
    <col min="7449" max="7449" width="15" style="70" customWidth="1"/>
    <col min="7450" max="7450" width="15.5703125" style="70" customWidth="1"/>
    <col min="7451" max="7451" width="15.28515625" style="70" customWidth="1"/>
    <col min="7452" max="7452" width="13.42578125" style="70" customWidth="1"/>
    <col min="7453" max="7453" width="15.5703125" style="70" customWidth="1"/>
    <col min="7454" max="7693" width="9.140625" style="70"/>
    <col min="7694" max="7694" width="18.140625" style="70" customWidth="1"/>
    <col min="7695" max="7695" width="0" style="70" hidden="1" customWidth="1"/>
    <col min="7696" max="7696" width="25.85546875" style="70" customWidth="1"/>
    <col min="7697" max="7697" width="31.5703125" style="70" customWidth="1"/>
    <col min="7698" max="7698" width="13.140625" style="70" bestFit="1" customWidth="1"/>
    <col min="7699" max="7699" width="17.42578125" style="70" customWidth="1"/>
    <col min="7700" max="7700" width="18.42578125" style="70" customWidth="1"/>
    <col min="7701" max="7701" width="11.7109375" style="70" customWidth="1"/>
    <col min="7702" max="7702" width="11.85546875" style="70" customWidth="1"/>
    <col min="7703" max="7703" width="13.42578125" style="70" customWidth="1"/>
    <col min="7704" max="7704" width="13.140625" style="70" bestFit="1" customWidth="1"/>
    <col min="7705" max="7705" width="15" style="70" customWidth="1"/>
    <col min="7706" max="7706" width="15.5703125" style="70" customWidth="1"/>
    <col min="7707" max="7707" width="15.28515625" style="70" customWidth="1"/>
    <col min="7708" max="7708" width="13.42578125" style="70" customWidth="1"/>
    <col min="7709" max="7709" width="15.5703125" style="70" customWidth="1"/>
    <col min="7710" max="7949" width="9.140625" style="70"/>
    <col min="7950" max="7950" width="18.140625" style="70" customWidth="1"/>
    <col min="7951" max="7951" width="0" style="70" hidden="1" customWidth="1"/>
    <col min="7952" max="7952" width="25.85546875" style="70" customWidth="1"/>
    <col min="7953" max="7953" width="31.5703125" style="70" customWidth="1"/>
    <col min="7954" max="7954" width="13.140625" style="70" bestFit="1" customWidth="1"/>
    <col min="7955" max="7955" width="17.42578125" style="70" customWidth="1"/>
    <col min="7956" max="7956" width="18.42578125" style="70" customWidth="1"/>
    <col min="7957" max="7957" width="11.7109375" style="70" customWidth="1"/>
    <col min="7958" max="7958" width="11.85546875" style="70" customWidth="1"/>
    <col min="7959" max="7959" width="13.42578125" style="70" customWidth="1"/>
    <col min="7960" max="7960" width="13.140625" style="70" bestFit="1" customWidth="1"/>
    <col min="7961" max="7961" width="15" style="70" customWidth="1"/>
    <col min="7962" max="7962" width="15.5703125" style="70" customWidth="1"/>
    <col min="7963" max="7963" width="15.28515625" style="70" customWidth="1"/>
    <col min="7964" max="7964" width="13.42578125" style="70" customWidth="1"/>
    <col min="7965" max="7965" width="15.5703125" style="70" customWidth="1"/>
    <col min="7966" max="8205" width="9.140625" style="70"/>
    <col min="8206" max="8206" width="18.140625" style="70" customWidth="1"/>
    <col min="8207" max="8207" width="0" style="70" hidden="1" customWidth="1"/>
    <col min="8208" max="8208" width="25.85546875" style="70" customWidth="1"/>
    <col min="8209" max="8209" width="31.5703125" style="70" customWidth="1"/>
    <col min="8210" max="8210" width="13.140625" style="70" bestFit="1" customWidth="1"/>
    <col min="8211" max="8211" width="17.42578125" style="70" customWidth="1"/>
    <col min="8212" max="8212" width="18.42578125" style="70" customWidth="1"/>
    <col min="8213" max="8213" width="11.7109375" style="70" customWidth="1"/>
    <col min="8214" max="8214" width="11.85546875" style="70" customWidth="1"/>
    <col min="8215" max="8215" width="13.42578125" style="70" customWidth="1"/>
    <col min="8216" max="8216" width="13.140625" style="70" bestFit="1" customWidth="1"/>
    <col min="8217" max="8217" width="15" style="70" customWidth="1"/>
    <col min="8218" max="8218" width="15.5703125" style="70" customWidth="1"/>
    <col min="8219" max="8219" width="15.28515625" style="70" customWidth="1"/>
    <col min="8220" max="8220" width="13.42578125" style="70" customWidth="1"/>
    <col min="8221" max="8221" width="15.5703125" style="70" customWidth="1"/>
    <col min="8222" max="8461" width="9.140625" style="70"/>
    <col min="8462" max="8462" width="18.140625" style="70" customWidth="1"/>
    <col min="8463" max="8463" width="0" style="70" hidden="1" customWidth="1"/>
    <col min="8464" max="8464" width="25.85546875" style="70" customWidth="1"/>
    <col min="8465" max="8465" width="31.5703125" style="70" customWidth="1"/>
    <col min="8466" max="8466" width="13.140625" style="70" bestFit="1" customWidth="1"/>
    <col min="8467" max="8467" width="17.42578125" style="70" customWidth="1"/>
    <col min="8468" max="8468" width="18.42578125" style="70" customWidth="1"/>
    <col min="8469" max="8469" width="11.7109375" style="70" customWidth="1"/>
    <col min="8470" max="8470" width="11.85546875" style="70" customWidth="1"/>
    <col min="8471" max="8471" width="13.42578125" style="70" customWidth="1"/>
    <col min="8472" max="8472" width="13.140625" style="70" bestFit="1" customWidth="1"/>
    <col min="8473" max="8473" width="15" style="70" customWidth="1"/>
    <col min="8474" max="8474" width="15.5703125" style="70" customWidth="1"/>
    <col min="8475" max="8475" width="15.28515625" style="70" customWidth="1"/>
    <col min="8476" max="8476" width="13.42578125" style="70" customWidth="1"/>
    <col min="8477" max="8477" width="15.5703125" style="70" customWidth="1"/>
    <col min="8478" max="8717" width="9.140625" style="70"/>
    <col min="8718" max="8718" width="18.140625" style="70" customWidth="1"/>
    <col min="8719" max="8719" width="0" style="70" hidden="1" customWidth="1"/>
    <col min="8720" max="8720" width="25.85546875" style="70" customWidth="1"/>
    <col min="8721" max="8721" width="31.5703125" style="70" customWidth="1"/>
    <col min="8722" max="8722" width="13.140625" style="70" bestFit="1" customWidth="1"/>
    <col min="8723" max="8723" width="17.42578125" style="70" customWidth="1"/>
    <col min="8724" max="8724" width="18.42578125" style="70" customWidth="1"/>
    <col min="8725" max="8725" width="11.7109375" style="70" customWidth="1"/>
    <col min="8726" max="8726" width="11.85546875" style="70" customWidth="1"/>
    <col min="8727" max="8727" width="13.42578125" style="70" customWidth="1"/>
    <col min="8728" max="8728" width="13.140625" style="70" bestFit="1" customWidth="1"/>
    <col min="8729" max="8729" width="15" style="70" customWidth="1"/>
    <col min="8730" max="8730" width="15.5703125" style="70" customWidth="1"/>
    <col min="8731" max="8731" width="15.28515625" style="70" customWidth="1"/>
    <col min="8732" max="8732" width="13.42578125" style="70" customWidth="1"/>
    <col min="8733" max="8733" width="15.5703125" style="70" customWidth="1"/>
    <col min="8734" max="8973" width="9.140625" style="70"/>
    <col min="8974" max="8974" width="18.140625" style="70" customWidth="1"/>
    <col min="8975" max="8975" width="0" style="70" hidden="1" customWidth="1"/>
    <col min="8976" max="8976" width="25.85546875" style="70" customWidth="1"/>
    <col min="8977" max="8977" width="31.5703125" style="70" customWidth="1"/>
    <col min="8978" max="8978" width="13.140625" style="70" bestFit="1" customWidth="1"/>
    <col min="8979" max="8979" width="17.42578125" style="70" customWidth="1"/>
    <col min="8980" max="8980" width="18.42578125" style="70" customWidth="1"/>
    <col min="8981" max="8981" width="11.7109375" style="70" customWidth="1"/>
    <col min="8982" max="8982" width="11.85546875" style="70" customWidth="1"/>
    <col min="8983" max="8983" width="13.42578125" style="70" customWidth="1"/>
    <col min="8984" max="8984" width="13.140625" style="70" bestFit="1" customWidth="1"/>
    <col min="8985" max="8985" width="15" style="70" customWidth="1"/>
    <col min="8986" max="8986" width="15.5703125" style="70" customWidth="1"/>
    <col min="8987" max="8987" width="15.28515625" style="70" customWidth="1"/>
    <col min="8988" max="8988" width="13.42578125" style="70" customWidth="1"/>
    <col min="8989" max="8989" width="15.5703125" style="70" customWidth="1"/>
    <col min="8990" max="9229" width="9.140625" style="70"/>
    <col min="9230" max="9230" width="18.140625" style="70" customWidth="1"/>
    <col min="9231" max="9231" width="0" style="70" hidden="1" customWidth="1"/>
    <col min="9232" max="9232" width="25.85546875" style="70" customWidth="1"/>
    <col min="9233" max="9233" width="31.5703125" style="70" customWidth="1"/>
    <col min="9234" max="9234" width="13.140625" style="70" bestFit="1" customWidth="1"/>
    <col min="9235" max="9235" width="17.42578125" style="70" customWidth="1"/>
    <col min="9236" max="9236" width="18.42578125" style="70" customWidth="1"/>
    <col min="9237" max="9237" width="11.7109375" style="70" customWidth="1"/>
    <col min="9238" max="9238" width="11.85546875" style="70" customWidth="1"/>
    <col min="9239" max="9239" width="13.42578125" style="70" customWidth="1"/>
    <col min="9240" max="9240" width="13.140625" style="70" bestFit="1" customWidth="1"/>
    <col min="9241" max="9241" width="15" style="70" customWidth="1"/>
    <col min="9242" max="9242" width="15.5703125" style="70" customWidth="1"/>
    <col min="9243" max="9243" width="15.28515625" style="70" customWidth="1"/>
    <col min="9244" max="9244" width="13.42578125" style="70" customWidth="1"/>
    <col min="9245" max="9245" width="15.5703125" style="70" customWidth="1"/>
    <col min="9246" max="9485" width="9.140625" style="70"/>
    <col min="9486" max="9486" width="18.140625" style="70" customWidth="1"/>
    <col min="9487" max="9487" width="0" style="70" hidden="1" customWidth="1"/>
    <col min="9488" max="9488" width="25.85546875" style="70" customWidth="1"/>
    <col min="9489" max="9489" width="31.5703125" style="70" customWidth="1"/>
    <col min="9490" max="9490" width="13.140625" style="70" bestFit="1" customWidth="1"/>
    <col min="9491" max="9491" width="17.42578125" style="70" customWidth="1"/>
    <col min="9492" max="9492" width="18.42578125" style="70" customWidth="1"/>
    <col min="9493" max="9493" width="11.7109375" style="70" customWidth="1"/>
    <col min="9494" max="9494" width="11.85546875" style="70" customWidth="1"/>
    <col min="9495" max="9495" width="13.42578125" style="70" customWidth="1"/>
    <col min="9496" max="9496" width="13.140625" style="70" bestFit="1" customWidth="1"/>
    <col min="9497" max="9497" width="15" style="70" customWidth="1"/>
    <col min="9498" max="9498" width="15.5703125" style="70" customWidth="1"/>
    <col min="9499" max="9499" width="15.28515625" style="70" customWidth="1"/>
    <col min="9500" max="9500" width="13.42578125" style="70" customWidth="1"/>
    <col min="9501" max="9501" width="15.5703125" style="70" customWidth="1"/>
    <col min="9502" max="9741" width="9.140625" style="70"/>
    <col min="9742" max="9742" width="18.140625" style="70" customWidth="1"/>
    <col min="9743" max="9743" width="0" style="70" hidden="1" customWidth="1"/>
    <col min="9744" max="9744" width="25.85546875" style="70" customWidth="1"/>
    <col min="9745" max="9745" width="31.5703125" style="70" customWidth="1"/>
    <col min="9746" max="9746" width="13.140625" style="70" bestFit="1" customWidth="1"/>
    <col min="9747" max="9747" width="17.42578125" style="70" customWidth="1"/>
    <col min="9748" max="9748" width="18.42578125" style="70" customWidth="1"/>
    <col min="9749" max="9749" width="11.7109375" style="70" customWidth="1"/>
    <col min="9750" max="9750" width="11.85546875" style="70" customWidth="1"/>
    <col min="9751" max="9751" width="13.42578125" style="70" customWidth="1"/>
    <col min="9752" max="9752" width="13.140625" style="70" bestFit="1" customWidth="1"/>
    <col min="9753" max="9753" width="15" style="70" customWidth="1"/>
    <col min="9754" max="9754" width="15.5703125" style="70" customWidth="1"/>
    <col min="9755" max="9755" width="15.28515625" style="70" customWidth="1"/>
    <col min="9756" max="9756" width="13.42578125" style="70" customWidth="1"/>
    <col min="9757" max="9757" width="15.5703125" style="70" customWidth="1"/>
    <col min="9758" max="9997" width="9.140625" style="70"/>
    <col min="9998" max="9998" width="18.140625" style="70" customWidth="1"/>
    <col min="9999" max="9999" width="0" style="70" hidden="1" customWidth="1"/>
    <col min="10000" max="10000" width="25.85546875" style="70" customWidth="1"/>
    <col min="10001" max="10001" width="31.5703125" style="70" customWidth="1"/>
    <col min="10002" max="10002" width="13.140625" style="70" bestFit="1" customWidth="1"/>
    <col min="10003" max="10003" width="17.42578125" style="70" customWidth="1"/>
    <col min="10004" max="10004" width="18.42578125" style="70" customWidth="1"/>
    <col min="10005" max="10005" width="11.7109375" style="70" customWidth="1"/>
    <col min="10006" max="10006" width="11.85546875" style="70" customWidth="1"/>
    <col min="10007" max="10007" width="13.42578125" style="70" customWidth="1"/>
    <col min="10008" max="10008" width="13.140625" style="70" bestFit="1" customWidth="1"/>
    <col min="10009" max="10009" width="15" style="70" customWidth="1"/>
    <col min="10010" max="10010" width="15.5703125" style="70" customWidth="1"/>
    <col min="10011" max="10011" width="15.28515625" style="70" customWidth="1"/>
    <col min="10012" max="10012" width="13.42578125" style="70" customWidth="1"/>
    <col min="10013" max="10013" width="15.5703125" style="70" customWidth="1"/>
    <col min="10014" max="10253" width="9.140625" style="70"/>
    <col min="10254" max="10254" width="18.140625" style="70" customWidth="1"/>
    <col min="10255" max="10255" width="0" style="70" hidden="1" customWidth="1"/>
    <col min="10256" max="10256" width="25.85546875" style="70" customWidth="1"/>
    <col min="10257" max="10257" width="31.5703125" style="70" customWidth="1"/>
    <col min="10258" max="10258" width="13.140625" style="70" bestFit="1" customWidth="1"/>
    <col min="10259" max="10259" width="17.42578125" style="70" customWidth="1"/>
    <col min="10260" max="10260" width="18.42578125" style="70" customWidth="1"/>
    <col min="10261" max="10261" width="11.7109375" style="70" customWidth="1"/>
    <col min="10262" max="10262" width="11.85546875" style="70" customWidth="1"/>
    <col min="10263" max="10263" width="13.42578125" style="70" customWidth="1"/>
    <col min="10264" max="10264" width="13.140625" style="70" bestFit="1" customWidth="1"/>
    <col min="10265" max="10265" width="15" style="70" customWidth="1"/>
    <col min="10266" max="10266" width="15.5703125" style="70" customWidth="1"/>
    <col min="10267" max="10267" width="15.28515625" style="70" customWidth="1"/>
    <col min="10268" max="10268" width="13.42578125" style="70" customWidth="1"/>
    <col min="10269" max="10269" width="15.5703125" style="70" customWidth="1"/>
    <col min="10270" max="10509" width="9.140625" style="70"/>
    <col min="10510" max="10510" width="18.140625" style="70" customWidth="1"/>
    <col min="10511" max="10511" width="0" style="70" hidden="1" customWidth="1"/>
    <col min="10512" max="10512" width="25.85546875" style="70" customWidth="1"/>
    <col min="10513" max="10513" width="31.5703125" style="70" customWidth="1"/>
    <col min="10514" max="10514" width="13.140625" style="70" bestFit="1" customWidth="1"/>
    <col min="10515" max="10515" width="17.42578125" style="70" customWidth="1"/>
    <col min="10516" max="10516" width="18.42578125" style="70" customWidth="1"/>
    <col min="10517" max="10517" width="11.7109375" style="70" customWidth="1"/>
    <col min="10518" max="10518" width="11.85546875" style="70" customWidth="1"/>
    <col min="10519" max="10519" width="13.42578125" style="70" customWidth="1"/>
    <col min="10520" max="10520" width="13.140625" style="70" bestFit="1" customWidth="1"/>
    <col min="10521" max="10521" width="15" style="70" customWidth="1"/>
    <col min="10522" max="10522" width="15.5703125" style="70" customWidth="1"/>
    <col min="10523" max="10523" width="15.28515625" style="70" customWidth="1"/>
    <col min="10524" max="10524" width="13.42578125" style="70" customWidth="1"/>
    <col min="10525" max="10525" width="15.5703125" style="70" customWidth="1"/>
    <col min="10526" max="10765" width="9.140625" style="70"/>
    <col min="10766" max="10766" width="18.140625" style="70" customWidth="1"/>
    <col min="10767" max="10767" width="0" style="70" hidden="1" customWidth="1"/>
    <col min="10768" max="10768" width="25.85546875" style="70" customWidth="1"/>
    <col min="10769" max="10769" width="31.5703125" style="70" customWidth="1"/>
    <col min="10770" max="10770" width="13.140625" style="70" bestFit="1" customWidth="1"/>
    <col min="10771" max="10771" width="17.42578125" style="70" customWidth="1"/>
    <col min="10772" max="10772" width="18.42578125" style="70" customWidth="1"/>
    <col min="10773" max="10773" width="11.7109375" style="70" customWidth="1"/>
    <col min="10774" max="10774" width="11.85546875" style="70" customWidth="1"/>
    <col min="10775" max="10775" width="13.42578125" style="70" customWidth="1"/>
    <col min="10776" max="10776" width="13.140625" style="70" bestFit="1" customWidth="1"/>
    <col min="10777" max="10777" width="15" style="70" customWidth="1"/>
    <col min="10778" max="10778" width="15.5703125" style="70" customWidth="1"/>
    <col min="10779" max="10779" width="15.28515625" style="70" customWidth="1"/>
    <col min="10780" max="10780" width="13.42578125" style="70" customWidth="1"/>
    <col min="10781" max="10781" width="15.5703125" style="70" customWidth="1"/>
    <col min="10782" max="11021" width="9.140625" style="70"/>
    <col min="11022" max="11022" width="18.140625" style="70" customWidth="1"/>
    <col min="11023" max="11023" width="0" style="70" hidden="1" customWidth="1"/>
    <col min="11024" max="11024" width="25.85546875" style="70" customWidth="1"/>
    <col min="11025" max="11025" width="31.5703125" style="70" customWidth="1"/>
    <col min="11026" max="11026" width="13.140625" style="70" bestFit="1" customWidth="1"/>
    <col min="11027" max="11027" width="17.42578125" style="70" customWidth="1"/>
    <col min="11028" max="11028" width="18.42578125" style="70" customWidth="1"/>
    <col min="11029" max="11029" width="11.7109375" style="70" customWidth="1"/>
    <col min="11030" max="11030" width="11.85546875" style="70" customWidth="1"/>
    <col min="11031" max="11031" width="13.42578125" style="70" customWidth="1"/>
    <col min="11032" max="11032" width="13.140625" style="70" bestFit="1" customWidth="1"/>
    <col min="11033" max="11033" width="15" style="70" customWidth="1"/>
    <col min="11034" max="11034" width="15.5703125" style="70" customWidth="1"/>
    <col min="11035" max="11035" width="15.28515625" style="70" customWidth="1"/>
    <col min="11036" max="11036" width="13.42578125" style="70" customWidth="1"/>
    <col min="11037" max="11037" width="15.5703125" style="70" customWidth="1"/>
    <col min="11038" max="11277" width="9.140625" style="70"/>
    <col min="11278" max="11278" width="18.140625" style="70" customWidth="1"/>
    <col min="11279" max="11279" width="0" style="70" hidden="1" customWidth="1"/>
    <col min="11280" max="11280" width="25.85546875" style="70" customWidth="1"/>
    <col min="11281" max="11281" width="31.5703125" style="70" customWidth="1"/>
    <col min="11282" max="11282" width="13.140625" style="70" bestFit="1" customWidth="1"/>
    <col min="11283" max="11283" width="17.42578125" style="70" customWidth="1"/>
    <col min="11284" max="11284" width="18.42578125" style="70" customWidth="1"/>
    <col min="11285" max="11285" width="11.7109375" style="70" customWidth="1"/>
    <col min="11286" max="11286" width="11.85546875" style="70" customWidth="1"/>
    <col min="11287" max="11287" width="13.42578125" style="70" customWidth="1"/>
    <col min="11288" max="11288" width="13.140625" style="70" bestFit="1" customWidth="1"/>
    <col min="11289" max="11289" width="15" style="70" customWidth="1"/>
    <col min="11290" max="11290" width="15.5703125" style="70" customWidth="1"/>
    <col min="11291" max="11291" width="15.28515625" style="70" customWidth="1"/>
    <col min="11292" max="11292" width="13.42578125" style="70" customWidth="1"/>
    <col min="11293" max="11293" width="15.5703125" style="70" customWidth="1"/>
    <col min="11294" max="11533" width="9.140625" style="70"/>
    <col min="11534" max="11534" width="18.140625" style="70" customWidth="1"/>
    <col min="11535" max="11535" width="0" style="70" hidden="1" customWidth="1"/>
    <col min="11536" max="11536" width="25.85546875" style="70" customWidth="1"/>
    <col min="11537" max="11537" width="31.5703125" style="70" customWidth="1"/>
    <col min="11538" max="11538" width="13.140625" style="70" bestFit="1" customWidth="1"/>
    <col min="11539" max="11539" width="17.42578125" style="70" customWidth="1"/>
    <col min="11540" max="11540" width="18.42578125" style="70" customWidth="1"/>
    <col min="11541" max="11541" width="11.7109375" style="70" customWidth="1"/>
    <col min="11542" max="11542" width="11.85546875" style="70" customWidth="1"/>
    <col min="11543" max="11543" width="13.42578125" style="70" customWidth="1"/>
    <col min="11544" max="11544" width="13.140625" style="70" bestFit="1" customWidth="1"/>
    <col min="11545" max="11545" width="15" style="70" customWidth="1"/>
    <col min="11546" max="11546" width="15.5703125" style="70" customWidth="1"/>
    <col min="11547" max="11547" width="15.28515625" style="70" customWidth="1"/>
    <col min="11548" max="11548" width="13.42578125" style="70" customWidth="1"/>
    <col min="11549" max="11549" width="15.5703125" style="70" customWidth="1"/>
    <col min="11550" max="11789" width="9.140625" style="70"/>
    <col min="11790" max="11790" width="18.140625" style="70" customWidth="1"/>
    <col min="11791" max="11791" width="0" style="70" hidden="1" customWidth="1"/>
    <col min="11792" max="11792" width="25.85546875" style="70" customWidth="1"/>
    <col min="11793" max="11793" width="31.5703125" style="70" customWidth="1"/>
    <col min="11794" max="11794" width="13.140625" style="70" bestFit="1" customWidth="1"/>
    <col min="11795" max="11795" width="17.42578125" style="70" customWidth="1"/>
    <col min="11796" max="11796" width="18.42578125" style="70" customWidth="1"/>
    <col min="11797" max="11797" width="11.7109375" style="70" customWidth="1"/>
    <col min="11798" max="11798" width="11.85546875" style="70" customWidth="1"/>
    <col min="11799" max="11799" width="13.42578125" style="70" customWidth="1"/>
    <col min="11800" max="11800" width="13.140625" style="70" bestFit="1" customWidth="1"/>
    <col min="11801" max="11801" width="15" style="70" customWidth="1"/>
    <col min="11802" max="11802" width="15.5703125" style="70" customWidth="1"/>
    <col min="11803" max="11803" width="15.28515625" style="70" customWidth="1"/>
    <col min="11804" max="11804" width="13.42578125" style="70" customWidth="1"/>
    <col min="11805" max="11805" width="15.5703125" style="70" customWidth="1"/>
    <col min="11806" max="12045" width="9.140625" style="70"/>
    <col min="12046" max="12046" width="18.140625" style="70" customWidth="1"/>
    <col min="12047" max="12047" width="0" style="70" hidden="1" customWidth="1"/>
    <col min="12048" max="12048" width="25.85546875" style="70" customWidth="1"/>
    <col min="12049" max="12049" width="31.5703125" style="70" customWidth="1"/>
    <col min="12050" max="12050" width="13.140625" style="70" bestFit="1" customWidth="1"/>
    <col min="12051" max="12051" width="17.42578125" style="70" customWidth="1"/>
    <col min="12052" max="12052" width="18.42578125" style="70" customWidth="1"/>
    <col min="12053" max="12053" width="11.7109375" style="70" customWidth="1"/>
    <col min="12054" max="12054" width="11.85546875" style="70" customWidth="1"/>
    <col min="12055" max="12055" width="13.42578125" style="70" customWidth="1"/>
    <col min="12056" max="12056" width="13.140625" style="70" bestFit="1" customWidth="1"/>
    <col min="12057" max="12057" width="15" style="70" customWidth="1"/>
    <col min="12058" max="12058" width="15.5703125" style="70" customWidth="1"/>
    <col min="12059" max="12059" width="15.28515625" style="70" customWidth="1"/>
    <col min="12060" max="12060" width="13.42578125" style="70" customWidth="1"/>
    <col min="12061" max="12061" width="15.5703125" style="70" customWidth="1"/>
    <col min="12062" max="12301" width="9.140625" style="70"/>
    <col min="12302" max="12302" width="18.140625" style="70" customWidth="1"/>
    <col min="12303" max="12303" width="0" style="70" hidden="1" customWidth="1"/>
    <col min="12304" max="12304" width="25.85546875" style="70" customWidth="1"/>
    <col min="12305" max="12305" width="31.5703125" style="70" customWidth="1"/>
    <col min="12306" max="12306" width="13.140625" style="70" bestFit="1" customWidth="1"/>
    <col min="12307" max="12307" width="17.42578125" style="70" customWidth="1"/>
    <col min="12308" max="12308" width="18.42578125" style="70" customWidth="1"/>
    <col min="12309" max="12309" width="11.7109375" style="70" customWidth="1"/>
    <col min="12310" max="12310" width="11.85546875" style="70" customWidth="1"/>
    <col min="12311" max="12311" width="13.42578125" style="70" customWidth="1"/>
    <col min="12312" max="12312" width="13.140625" style="70" bestFit="1" customWidth="1"/>
    <col min="12313" max="12313" width="15" style="70" customWidth="1"/>
    <col min="12314" max="12314" width="15.5703125" style="70" customWidth="1"/>
    <col min="12315" max="12315" width="15.28515625" style="70" customWidth="1"/>
    <col min="12316" max="12316" width="13.42578125" style="70" customWidth="1"/>
    <col min="12317" max="12317" width="15.5703125" style="70" customWidth="1"/>
    <col min="12318" max="12557" width="9.140625" style="70"/>
    <col min="12558" max="12558" width="18.140625" style="70" customWidth="1"/>
    <col min="12559" max="12559" width="0" style="70" hidden="1" customWidth="1"/>
    <col min="12560" max="12560" width="25.85546875" style="70" customWidth="1"/>
    <col min="12561" max="12561" width="31.5703125" style="70" customWidth="1"/>
    <col min="12562" max="12562" width="13.140625" style="70" bestFit="1" customWidth="1"/>
    <col min="12563" max="12563" width="17.42578125" style="70" customWidth="1"/>
    <col min="12564" max="12564" width="18.42578125" style="70" customWidth="1"/>
    <col min="12565" max="12565" width="11.7109375" style="70" customWidth="1"/>
    <col min="12566" max="12566" width="11.85546875" style="70" customWidth="1"/>
    <col min="12567" max="12567" width="13.42578125" style="70" customWidth="1"/>
    <col min="12568" max="12568" width="13.140625" style="70" bestFit="1" customWidth="1"/>
    <col min="12569" max="12569" width="15" style="70" customWidth="1"/>
    <col min="12570" max="12570" width="15.5703125" style="70" customWidth="1"/>
    <col min="12571" max="12571" width="15.28515625" style="70" customWidth="1"/>
    <col min="12572" max="12572" width="13.42578125" style="70" customWidth="1"/>
    <col min="12573" max="12573" width="15.5703125" style="70" customWidth="1"/>
    <col min="12574" max="12813" width="9.140625" style="70"/>
    <col min="12814" max="12814" width="18.140625" style="70" customWidth="1"/>
    <col min="12815" max="12815" width="0" style="70" hidden="1" customWidth="1"/>
    <col min="12816" max="12816" width="25.85546875" style="70" customWidth="1"/>
    <col min="12817" max="12817" width="31.5703125" style="70" customWidth="1"/>
    <col min="12818" max="12818" width="13.140625" style="70" bestFit="1" customWidth="1"/>
    <col min="12819" max="12819" width="17.42578125" style="70" customWidth="1"/>
    <col min="12820" max="12820" width="18.42578125" style="70" customWidth="1"/>
    <col min="12821" max="12821" width="11.7109375" style="70" customWidth="1"/>
    <col min="12822" max="12822" width="11.85546875" style="70" customWidth="1"/>
    <col min="12823" max="12823" width="13.42578125" style="70" customWidth="1"/>
    <col min="12824" max="12824" width="13.140625" style="70" bestFit="1" customWidth="1"/>
    <col min="12825" max="12825" width="15" style="70" customWidth="1"/>
    <col min="12826" max="12826" width="15.5703125" style="70" customWidth="1"/>
    <col min="12827" max="12827" width="15.28515625" style="70" customWidth="1"/>
    <col min="12828" max="12828" width="13.42578125" style="70" customWidth="1"/>
    <col min="12829" max="12829" width="15.5703125" style="70" customWidth="1"/>
    <col min="12830" max="13069" width="9.140625" style="70"/>
    <col min="13070" max="13070" width="18.140625" style="70" customWidth="1"/>
    <col min="13071" max="13071" width="0" style="70" hidden="1" customWidth="1"/>
    <col min="13072" max="13072" width="25.85546875" style="70" customWidth="1"/>
    <col min="13073" max="13073" width="31.5703125" style="70" customWidth="1"/>
    <col min="13074" max="13074" width="13.140625" style="70" bestFit="1" customWidth="1"/>
    <col min="13075" max="13075" width="17.42578125" style="70" customWidth="1"/>
    <col min="13076" max="13076" width="18.42578125" style="70" customWidth="1"/>
    <col min="13077" max="13077" width="11.7109375" style="70" customWidth="1"/>
    <col min="13078" max="13078" width="11.85546875" style="70" customWidth="1"/>
    <col min="13079" max="13079" width="13.42578125" style="70" customWidth="1"/>
    <col min="13080" max="13080" width="13.140625" style="70" bestFit="1" customWidth="1"/>
    <col min="13081" max="13081" width="15" style="70" customWidth="1"/>
    <col min="13082" max="13082" width="15.5703125" style="70" customWidth="1"/>
    <col min="13083" max="13083" width="15.28515625" style="70" customWidth="1"/>
    <col min="13084" max="13084" width="13.42578125" style="70" customWidth="1"/>
    <col min="13085" max="13085" width="15.5703125" style="70" customWidth="1"/>
    <col min="13086" max="13325" width="9.140625" style="70"/>
    <col min="13326" max="13326" width="18.140625" style="70" customWidth="1"/>
    <col min="13327" max="13327" width="0" style="70" hidden="1" customWidth="1"/>
    <col min="13328" max="13328" width="25.85546875" style="70" customWidth="1"/>
    <col min="13329" max="13329" width="31.5703125" style="70" customWidth="1"/>
    <col min="13330" max="13330" width="13.140625" style="70" bestFit="1" customWidth="1"/>
    <col min="13331" max="13331" width="17.42578125" style="70" customWidth="1"/>
    <col min="13332" max="13332" width="18.42578125" style="70" customWidth="1"/>
    <col min="13333" max="13333" width="11.7109375" style="70" customWidth="1"/>
    <col min="13334" max="13334" width="11.85546875" style="70" customWidth="1"/>
    <col min="13335" max="13335" width="13.42578125" style="70" customWidth="1"/>
    <col min="13336" max="13336" width="13.140625" style="70" bestFit="1" customWidth="1"/>
    <col min="13337" max="13337" width="15" style="70" customWidth="1"/>
    <col min="13338" max="13338" width="15.5703125" style="70" customWidth="1"/>
    <col min="13339" max="13339" width="15.28515625" style="70" customWidth="1"/>
    <col min="13340" max="13340" width="13.42578125" style="70" customWidth="1"/>
    <col min="13341" max="13341" width="15.5703125" style="70" customWidth="1"/>
    <col min="13342" max="13581" width="9.140625" style="70"/>
    <col min="13582" max="13582" width="18.140625" style="70" customWidth="1"/>
    <col min="13583" max="13583" width="0" style="70" hidden="1" customWidth="1"/>
    <col min="13584" max="13584" width="25.85546875" style="70" customWidth="1"/>
    <col min="13585" max="13585" width="31.5703125" style="70" customWidth="1"/>
    <col min="13586" max="13586" width="13.140625" style="70" bestFit="1" customWidth="1"/>
    <col min="13587" max="13587" width="17.42578125" style="70" customWidth="1"/>
    <col min="13588" max="13588" width="18.42578125" style="70" customWidth="1"/>
    <col min="13589" max="13589" width="11.7109375" style="70" customWidth="1"/>
    <col min="13590" max="13590" width="11.85546875" style="70" customWidth="1"/>
    <col min="13591" max="13591" width="13.42578125" style="70" customWidth="1"/>
    <col min="13592" max="13592" width="13.140625" style="70" bestFit="1" customWidth="1"/>
    <col min="13593" max="13593" width="15" style="70" customWidth="1"/>
    <col min="13594" max="13594" width="15.5703125" style="70" customWidth="1"/>
    <col min="13595" max="13595" width="15.28515625" style="70" customWidth="1"/>
    <col min="13596" max="13596" width="13.42578125" style="70" customWidth="1"/>
    <col min="13597" max="13597" width="15.5703125" style="70" customWidth="1"/>
    <col min="13598" max="13837" width="9.140625" style="70"/>
    <col min="13838" max="13838" width="18.140625" style="70" customWidth="1"/>
    <col min="13839" max="13839" width="0" style="70" hidden="1" customWidth="1"/>
    <col min="13840" max="13840" width="25.85546875" style="70" customWidth="1"/>
    <col min="13841" max="13841" width="31.5703125" style="70" customWidth="1"/>
    <col min="13842" max="13842" width="13.140625" style="70" bestFit="1" customWidth="1"/>
    <col min="13843" max="13843" width="17.42578125" style="70" customWidth="1"/>
    <col min="13844" max="13844" width="18.42578125" style="70" customWidth="1"/>
    <col min="13845" max="13845" width="11.7109375" style="70" customWidth="1"/>
    <col min="13846" max="13846" width="11.85546875" style="70" customWidth="1"/>
    <col min="13847" max="13847" width="13.42578125" style="70" customWidth="1"/>
    <col min="13848" max="13848" width="13.140625" style="70" bestFit="1" customWidth="1"/>
    <col min="13849" max="13849" width="15" style="70" customWidth="1"/>
    <col min="13850" max="13850" width="15.5703125" style="70" customWidth="1"/>
    <col min="13851" max="13851" width="15.28515625" style="70" customWidth="1"/>
    <col min="13852" max="13852" width="13.42578125" style="70" customWidth="1"/>
    <col min="13853" max="13853" width="15.5703125" style="70" customWidth="1"/>
    <col min="13854" max="14093" width="9.140625" style="70"/>
    <col min="14094" max="14094" width="18.140625" style="70" customWidth="1"/>
    <col min="14095" max="14095" width="0" style="70" hidden="1" customWidth="1"/>
    <col min="14096" max="14096" width="25.85546875" style="70" customWidth="1"/>
    <col min="14097" max="14097" width="31.5703125" style="70" customWidth="1"/>
    <col min="14098" max="14098" width="13.140625" style="70" bestFit="1" customWidth="1"/>
    <col min="14099" max="14099" width="17.42578125" style="70" customWidth="1"/>
    <col min="14100" max="14100" width="18.42578125" style="70" customWidth="1"/>
    <col min="14101" max="14101" width="11.7109375" style="70" customWidth="1"/>
    <col min="14102" max="14102" width="11.85546875" style="70" customWidth="1"/>
    <col min="14103" max="14103" width="13.42578125" style="70" customWidth="1"/>
    <col min="14104" max="14104" width="13.140625" style="70" bestFit="1" customWidth="1"/>
    <col min="14105" max="14105" width="15" style="70" customWidth="1"/>
    <col min="14106" max="14106" width="15.5703125" style="70" customWidth="1"/>
    <col min="14107" max="14107" width="15.28515625" style="70" customWidth="1"/>
    <col min="14108" max="14108" width="13.42578125" style="70" customWidth="1"/>
    <col min="14109" max="14109" width="15.5703125" style="70" customWidth="1"/>
    <col min="14110" max="14349" width="9.140625" style="70"/>
    <col min="14350" max="14350" width="18.140625" style="70" customWidth="1"/>
    <col min="14351" max="14351" width="0" style="70" hidden="1" customWidth="1"/>
    <col min="14352" max="14352" width="25.85546875" style="70" customWidth="1"/>
    <col min="14353" max="14353" width="31.5703125" style="70" customWidth="1"/>
    <col min="14354" max="14354" width="13.140625" style="70" bestFit="1" customWidth="1"/>
    <col min="14355" max="14355" width="17.42578125" style="70" customWidth="1"/>
    <col min="14356" max="14356" width="18.42578125" style="70" customWidth="1"/>
    <col min="14357" max="14357" width="11.7109375" style="70" customWidth="1"/>
    <col min="14358" max="14358" width="11.85546875" style="70" customWidth="1"/>
    <col min="14359" max="14359" width="13.42578125" style="70" customWidth="1"/>
    <col min="14360" max="14360" width="13.140625" style="70" bestFit="1" customWidth="1"/>
    <col min="14361" max="14361" width="15" style="70" customWidth="1"/>
    <col min="14362" max="14362" width="15.5703125" style="70" customWidth="1"/>
    <col min="14363" max="14363" width="15.28515625" style="70" customWidth="1"/>
    <col min="14364" max="14364" width="13.42578125" style="70" customWidth="1"/>
    <col min="14365" max="14365" width="15.5703125" style="70" customWidth="1"/>
    <col min="14366" max="14605" width="9.140625" style="70"/>
    <col min="14606" max="14606" width="18.140625" style="70" customWidth="1"/>
    <col min="14607" max="14607" width="0" style="70" hidden="1" customWidth="1"/>
    <col min="14608" max="14608" width="25.85546875" style="70" customWidth="1"/>
    <col min="14609" max="14609" width="31.5703125" style="70" customWidth="1"/>
    <col min="14610" max="14610" width="13.140625" style="70" bestFit="1" customWidth="1"/>
    <col min="14611" max="14611" width="17.42578125" style="70" customWidth="1"/>
    <col min="14612" max="14612" width="18.42578125" style="70" customWidth="1"/>
    <col min="14613" max="14613" width="11.7109375" style="70" customWidth="1"/>
    <col min="14614" max="14614" width="11.85546875" style="70" customWidth="1"/>
    <col min="14615" max="14615" width="13.42578125" style="70" customWidth="1"/>
    <col min="14616" max="14616" width="13.140625" style="70" bestFit="1" customWidth="1"/>
    <col min="14617" max="14617" width="15" style="70" customWidth="1"/>
    <col min="14618" max="14618" width="15.5703125" style="70" customWidth="1"/>
    <col min="14619" max="14619" width="15.28515625" style="70" customWidth="1"/>
    <col min="14620" max="14620" width="13.42578125" style="70" customWidth="1"/>
    <col min="14621" max="14621" width="15.5703125" style="70" customWidth="1"/>
    <col min="14622" max="14861" width="9.140625" style="70"/>
    <col min="14862" max="14862" width="18.140625" style="70" customWidth="1"/>
    <col min="14863" max="14863" width="0" style="70" hidden="1" customWidth="1"/>
    <col min="14864" max="14864" width="25.85546875" style="70" customWidth="1"/>
    <col min="14865" max="14865" width="31.5703125" style="70" customWidth="1"/>
    <col min="14866" max="14866" width="13.140625" style="70" bestFit="1" customWidth="1"/>
    <col min="14867" max="14867" width="17.42578125" style="70" customWidth="1"/>
    <col min="14868" max="14868" width="18.42578125" style="70" customWidth="1"/>
    <col min="14869" max="14869" width="11.7109375" style="70" customWidth="1"/>
    <col min="14870" max="14870" width="11.85546875" style="70" customWidth="1"/>
    <col min="14871" max="14871" width="13.42578125" style="70" customWidth="1"/>
    <col min="14872" max="14872" width="13.140625" style="70" bestFit="1" customWidth="1"/>
    <col min="14873" max="14873" width="15" style="70" customWidth="1"/>
    <col min="14874" max="14874" width="15.5703125" style="70" customWidth="1"/>
    <col min="14875" max="14875" width="15.28515625" style="70" customWidth="1"/>
    <col min="14876" max="14876" width="13.42578125" style="70" customWidth="1"/>
    <col min="14877" max="14877" width="15.5703125" style="70" customWidth="1"/>
    <col min="14878" max="15117" width="9.140625" style="70"/>
    <col min="15118" max="15118" width="18.140625" style="70" customWidth="1"/>
    <col min="15119" max="15119" width="0" style="70" hidden="1" customWidth="1"/>
    <col min="15120" max="15120" width="25.85546875" style="70" customWidth="1"/>
    <col min="15121" max="15121" width="31.5703125" style="70" customWidth="1"/>
    <col min="15122" max="15122" width="13.140625" style="70" bestFit="1" customWidth="1"/>
    <col min="15123" max="15123" width="17.42578125" style="70" customWidth="1"/>
    <col min="15124" max="15124" width="18.42578125" style="70" customWidth="1"/>
    <col min="15125" max="15125" width="11.7109375" style="70" customWidth="1"/>
    <col min="15126" max="15126" width="11.85546875" style="70" customWidth="1"/>
    <col min="15127" max="15127" width="13.42578125" style="70" customWidth="1"/>
    <col min="15128" max="15128" width="13.140625" style="70" bestFit="1" customWidth="1"/>
    <col min="15129" max="15129" width="15" style="70" customWidth="1"/>
    <col min="15130" max="15130" width="15.5703125" style="70" customWidth="1"/>
    <col min="15131" max="15131" width="15.28515625" style="70" customWidth="1"/>
    <col min="15132" max="15132" width="13.42578125" style="70" customWidth="1"/>
    <col min="15133" max="15133" width="15.5703125" style="70" customWidth="1"/>
    <col min="15134" max="15373" width="9.140625" style="70"/>
    <col min="15374" max="15374" width="18.140625" style="70" customWidth="1"/>
    <col min="15375" max="15375" width="0" style="70" hidden="1" customWidth="1"/>
    <col min="15376" max="15376" width="25.85546875" style="70" customWidth="1"/>
    <col min="15377" max="15377" width="31.5703125" style="70" customWidth="1"/>
    <col min="15378" max="15378" width="13.140625" style="70" bestFit="1" customWidth="1"/>
    <col min="15379" max="15379" width="17.42578125" style="70" customWidth="1"/>
    <col min="15380" max="15380" width="18.42578125" style="70" customWidth="1"/>
    <col min="15381" max="15381" width="11.7109375" style="70" customWidth="1"/>
    <col min="15382" max="15382" width="11.85546875" style="70" customWidth="1"/>
    <col min="15383" max="15383" width="13.42578125" style="70" customWidth="1"/>
    <col min="15384" max="15384" width="13.140625" style="70" bestFit="1" customWidth="1"/>
    <col min="15385" max="15385" width="15" style="70" customWidth="1"/>
    <col min="15386" max="15386" width="15.5703125" style="70" customWidth="1"/>
    <col min="15387" max="15387" width="15.28515625" style="70" customWidth="1"/>
    <col min="15388" max="15388" width="13.42578125" style="70" customWidth="1"/>
    <col min="15389" max="15389" width="15.5703125" style="70" customWidth="1"/>
    <col min="15390" max="15629" width="9.140625" style="70"/>
    <col min="15630" max="15630" width="18.140625" style="70" customWidth="1"/>
    <col min="15631" max="15631" width="0" style="70" hidden="1" customWidth="1"/>
    <col min="15632" max="15632" width="25.85546875" style="70" customWidth="1"/>
    <col min="15633" max="15633" width="31.5703125" style="70" customWidth="1"/>
    <col min="15634" max="15634" width="13.140625" style="70" bestFit="1" customWidth="1"/>
    <col min="15635" max="15635" width="17.42578125" style="70" customWidth="1"/>
    <col min="15636" max="15636" width="18.42578125" style="70" customWidth="1"/>
    <col min="15637" max="15637" width="11.7109375" style="70" customWidth="1"/>
    <col min="15638" max="15638" width="11.85546875" style="70" customWidth="1"/>
    <col min="15639" max="15639" width="13.42578125" style="70" customWidth="1"/>
    <col min="15640" max="15640" width="13.140625" style="70" bestFit="1" customWidth="1"/>
    <col min="15641" max="15641" width="15" style="70" customWidth="1"/>
    <col min="15642" max="15642" width="15.5703125" style="70" customWidth="1"/>
    <col min="15643" max="15643" width="15.28515625" style="70" customWidth="1"/>
    <col min="15644" max="15644" width="13.42578125" style="70" customWidth="1"/>
    <col min="15645" max="15645" width="15.5703125" style="70" customWidth="1"/>
    <col min="15646" max="15885" width="9.140625" style="70"/>
    <col min="15886" max="15886" width="18.140625" style="70" customWidth="1"/>
    <col min="15887" max="15887" width="0" style="70" hidden="1" customWidth="1"/>
    <col min="15888" max="15888" width="25.85546875" style="70" customWidth="1"/>
    <col min="15889" max="15889" width="31.5703125" style="70" customWidth="1"/>
    <col min="15890" max="15890" width="13.140625" style="70" bestFit="1" customWidth="1"/>
    <col min="15891" max="15891" width="17.42578125" style="70" customWidth="1"/>
    <col min="15892" max="15892" width="18.42578125" style="70" customWidth="1"/>
    <col min="15893" max="15893" width="11.7109375" style="70" customWidth="1"/>
    <col min="15894" max="15894" width="11.85546875" style="70" customWidth="1"/>
    <col min="15895" max="15895" width="13.42578125" style="70" customWidth="1"/>
    <col min="15896" max="15896" width="13.140625" style="70" bestFit="1" customWidth="1"/>
    <col min="15897" max="15897" width="15" style="70" customWidth="1"/>
    <col min="15898" max="15898" width="15.5703125" style="70" customWidth="1"/>
    <col min="15899" max="15899" width="15.28515625" style="70" customWidth="1"/>
    <col min="15900" max="15900" width="13.42578125" style="70" customWidth="1"/>
    <col min="15901" max="15901" width="15.5703125" style="70" customWidth="1"/>
    <col min="15902" max="16141" width="9.140625" style="70"/>
    <col min="16142" max="16142" width="18.140625" style="70" customWidth="1"/>
    <col min="16143" max="16143" width="0" style="70" hidden="1" customWidth="1"/>
    <col min="16144" max="16144" width="25.85546875" style="70" customWidth="1"/>
    <col min="16145" max="16145" width="31.5703125" style="70" customWidth="1"/>
    <col min="16146" max="16146" width="13.140625" style="70" bestFit="1" customWidth="1"/>
    <col min="16147" max="16147" width="17.42578125" style="70" customWidth="1"/>
    <col min="16148" max="16148" width="18.42578125" style="70" customWidth="1"/>
    <col min="16149" max="16149" width="11.7109375" style="70" customWidth="1"/>
    <col min="16150" max="16150" width="11.85546875" style="70" customWidth="1"/>
    <col min="16151" max="16151" width="13.42578125" style="70" customWidth="1"/>
    <col min="16152" max="16152" width="13.140625" style="70" bestFit="1" customWidth="1"/>
    <col min="16153" max="16153" width="15" style="70" customWidth="1"/>
    <col min="16154" max="16154" width="15.5703125" style="70" customWidth="1"/>
    <col min="16155" max="16155" width="15.28515625" style="70" customWidth="1"/>
    <col min="16156" max="16156" width="13.42578125" style="70" customWidth="1"/>
    <col min="16157" max="16157" width="15.5703125" style="70" customWidth="1"/>
    <col min="16158" max="16384" width="9.140625" style="70"/>
  </cols>
  <sheetData>
    <row r="1" spans="1:38" s="68" customFormat="1" ht="26.25" customHeight="1" x14ac:dyDescent="0.2">
      <c r="B1" s="177" t="s">
        <v>107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8" s="68" customFormat="1" ht="26.25" customHeight="1" x14ac:dyDescent="0.2">
      <c r="B2" s="181" t="s">
        <v>124</v>
      </c>
      <c r="C2" s="182"/>
      <c r="D2" s="71">
        <v>2024</v>
      </c>
      <c r="E2" s="71">
        <v>2025</v>
      </c>
      <c r="F2" s="71">
        <v>2026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</row>
    <row r="3" spans="1:38" s="68" customFormat="1" ht="57" customHeight="1" x14ac:dyDescent="0.2">
      <c r="B3" s="183"/>
      <c r="C3" s="184"/>
      <c r="D3" s="97">
        <f>G8+M8+R8+X8</f>
        <v>78638.5</v>
      </c>
      <c r="E3" s="97">
        <f>H8+N8+S8+Y8</f>
        <v>76247.900000000009</v>
      </c>
      <c r="F3" s="97">
        <f>I8+O8+T8+Z8</f>
        <v>76352.900000000009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38" s="68" customFormat="1" ht="27" customHeight="1" x14ac:dyDescent="0.2">
      <c r="A4" s="180" t="s">
        <v>108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</row>
    <row r="6" spans="1:38" ht="45" customHeight="1" x14ac:dyDescent="0.2">
      <c r="B6" s="178" t="s">
        <v>109</v>
      </c>
      <c r="C6" s="161" t="s">
        <v>110</v>
      </c>
      <c r="D6" s="161" t="s">
        <v>110</v>
      </c>
      <c r="E6" s="161" t="s">
        <v>110</v>
      </c>
      <c r="F6" s="161" t="s">
        <v>110</v>
      </c>
      <c r="G6" s="179"/>
      <c r="H6" s="179"/>
      <c r="I6" s="179"/>
      <c r="J6" s="161" t="s">
        <v>110</v>
      </c>
      <c r="K6" s="161" t="s">
        <v>110</v>
      </c>
      <c r="L6" s="161" t="s">
        <v>110</v>
      </c>
      <c r="M6" s="185"/>
      <c r="N6" s="185"/>
      <c r="O6" s="185"/>
      <c r="P6" s="161" t="s">
        <v>110</v>
      </c>
      <c r="Q6" s="161" t="s">
        <v>110</v>
      </c>
      <c r="R6" s="166"/>
      <c r="S6" s="166"/>
      <c r="T6" s="166"/>
      <c r="U6" s="161" t="s">
        <v>110</v>
      </c>
      <c r="V6" s="161" t="s">
        <v>110</v>
      </c>
      <c r="W6" s="161" t="s">
        <v>110</v>
      </c>
      <c r="X6" s="185"/>
      <c r="Y6" s="185"/>
      <c r="Z6" s="185"/>
    </row>
    <row r="7" spans="1:38" x14ac:dyDescent="0.2">
      <c r="B7" s="178"/>
      <c r="C7" s="161"/>
      <c r="D7" s="161"/>
      <c r="E7" s="161"/>
      <c r="F7" s="161"/>
      <c r="G7" s="71">
        <v>2024</v>
      </c>
      <c r="H7" s="71">
        <v>2025</v>
      </c>
      <c r="I7" s="71">
        <v>2026</v>
      </c>
      <c r="J7" s="161"/>
      <c r="K7" s="161"/>
      <c r="L7" s="161"/>
      <c r="M7" s="71">
        <v>2024</v>
      </c>
      <c r="N7" s="71">
        <v>2025</v>
      </c>
      <c r="O7" s="71">
        <v>2026</v>
      </c>
      <c r="P7" s="161"/>
      <c r="Q7" s="161"/>
      <c r="R7" s="71">
        <v>2024</v>
      </c>
      <c r="S7" s="71">
        <v>2025</v>
      </c>
      <c r="T7" s="71">
        <v>2026</v>
      </c>
      <c r="U7" s="161"/>
      <c r="V7" s="161"/>
      <c r="W7" s="161"/>
      <c r="X7" s="71">
        <v>2024</v>
      </c>
      <c r="Y7" s="71">
        <v>2025</v>
      </c>
      <c r="Z7" s="71">
        <v>2026</v>
      </c>
    </row>
    <row r="8" spans="1:38" ht="45.75" customHeight="1" x14ac:dyDescent="0.2">
      <c r="B8" s="178"/>
      <c r="C8" s="161"/>
      <c r="D8" s="161"/>
      <c r="E8" s="161"/>
      <c r="F8" s="161"/>
      <c r="G8" s="72">
        <v>47906.9</v>
      </c>
      <c r="H8" s="72">
        <v>45496.3</v>
      </c>
      <c r="I8" s="72">
        <v>45531.3</v>
      </c>
      <c r="J8" s="161"/>
      <c r="K8" s="161"/>
      <c r="L8" s="161"/>
      <c r="M8" s="72">
        <v>308.5</v>
      </c>
      <c r="N8" s="72">
        <v>308.5</v>
      </c>
      <c r="O8" s="72">
        <v>308.5</v>
      </c>
      <c r="P8" s="161"/>
      <c r="Q8" s="161"/>
      <c r="R8" s="72">
        <v>6262.3</v>
      </c>
      <c r="S8" s="72">
        <v>6272.3</v>
      </c>
      <c r="T8" s="72">
        <v>6237.3</v>
      </c>
      <c r="U8" s="161"/>
      <c r="V8" s="161"/>
      <c r="W8" s="161"/>
      <c r="X8" s="72">
        <v>24160.799999999999</v>
      </c>
      <c r="Y8" s="72">
        <v>24170.799999999999</v>
      </c>
      <c r="Z8" s="72">
        <v>24275.8</v>
      </c>
    </row>
    <row r="9" spans="1:38" ht="18.75" x14ac:dyDescent="0.2">
      <c r="Q9" s="77"/>
    </row>
    <row r="10" spans="1:38" ht="19.5" thickBot="1" x14ac:dyDescent="0.25">
      <c r="Q10" s="77"/>
    </row>
    <row r="11" spans="1:38" s="74" customFormat="1" ht="89.25" x14ac:dyDescent="0.2">
      <c r="A11" s="176" t="s">
        <v>111</v>
      </c>
      <c r="B11" s="176" t="s">
        <v>112</v>
      </c>
      <c r="C11" s="78" t="s">
        <v>113</v>
      </c>
      <c r="D11" s="173" t="s">
        <v>114</v>
      </c>
      <c r="E11" s="174"/>
      <c r="F11" s="174"/>
      <c r="G11" s="174"/>
      <c r="H11" s="174"/>
      <c r="I11" s="175"/>
      <c r="J11" s="173" t="s">
        <v>115</v>
      </c>
      <c r="K11" s="174"/>
      <c r="L11" s="174"/>
      <c r="M11" s="174"/>
      <c r="N11" s="174"/>
      <c r="O11" s="175"/>
      <c r="P11" s="173" t="s">
        <v>116</v>
      </c>
      <c r="Q11" s="174"/>
      <c r="R11" s="174"/>
      <c r="S11" s="174"/>
      <c r="T11" s="175"/>
      <c r="U11" s="173" t="s">
        <v>117</v>
      </c>
      <c r="V11" s="174"/>
      <c r="W11" s="174"/>
      <c r="X11" s="174"/>
      <c r="Y11" s="174"/>
      <c r="Z11" s="175"/>
      <c r="AA11" s="162" t="s">
        <v>118</v>
      </c>
      <c r="AB11" s="162"/>
      <c r="AC11" s="163"/>
      <c r="AD11" s="167" t="s">
        <v>119</v>
      </c>
      <c r="AE11" s="162"/>
      <c r="AF11" s="163"/>
      <c r="AG11" s="169" t="s">
        <v>120</v>
      </c>
      <c r="AH11" s="169"/>
      <c r="AI11" s="169"/>
    </row>
    <row r="12" spans="1:38" s="74" customFormat="1" ht="28.5" customHeight="1" x14ac:dyDescent="0.2">
      <c r="A12" s="176"/>
      <c r="B12" s="176"/>
      <c r="C12" s="79" t="s">
        <v>121</v>
      </c>
      <c r="D12" s="80"/>
      <c r="E12" s="81"/>
      <c r="F12" s="81"/>
      <c r="G12" s="170"/>
      <c r="H12" s="171"/>
      <c r="I12" s="172"/>
      <c r="J12" s="80"/>
      <c r="K12" s="81"/>
      <c r="L12" s="81"/>
      <c r="M12" s="170"/>
      <c r="N12" s="171"/>
      <c r="O12" s="172"/>
      <c r="P12" s="80"/>
      <c r="Q12" s="81"/>
      <c r="R12" s="170"/>
      <c r="S12" s="171"/>
      <c r="T12" s="172"/>
      <c r="U12" s="80"/>
      <c r="V12" s="81"/>
      <c r="W12" s="81"/>
      <c r="X12" s="170"/>
      <c r="Y12" s="171"/>
      <c r="Z12" s="172"/>
      <c r="AA12" s="164"/>
      <c r="AB12" s="164"/>
      <c r="AC12" s="165"/>
      <c r="AD12" s="168"/>
      <c r="AE12" s="164"/>
      <c r="AF12" s="165"/>
      <c r="AG12" s="169"/>
      <c r="AH12" s="169"/>
      <c r="AI12" s="169"/>
    </row>
    <row r="13" spans="1:38" ht="38.25" x14ac:dyDescent="0.2">
      <c r="A13" s="176"/>
      <c r="B13" s="176"/>
      <c r="C13" s="79" t="s">
        <v>159</v>
      </c>
      <c r="D13" s="82" t="s">
        <v>151</v>
      </c>
      <c r="E13" s="83" t="s">
        <v>160</v>
      </c>
      <c r="F13" s="84" t="s">
        <v>161</v>
      </c>
      <c r="G13" s="71">
        <v>2024</v>
      </c>
      <c r="H13" s="71">
        <v>2025</v>
      </c>
      <c r="I13" s="71">
        <v>2026</v>
      </c>
      <c r="J13" s="82" t="s">
        <v>152</v>
      </c>
      <c r="K13" s="83" t="s">
        <v>162</v>
      </c>
      <c r="L13" s="84" t="s">
        <v>163</v>
      </c>
      <c r="M13" s="71">
        <v>2024</v>
      </c>
      <c r="N13" s="71">
        <v>2025</v>
      </c>
      <c r="O13" s="71">
        <v>2026</v>
      </c>
      <c r="P13" s="82" t="s">
        <v>152</v>
      </c>
      <c r="Q13" s="83" t="s">
        <v>162</v>
      </c>
      <c r="R13" s="71">
        <v>2024</v>
      </c>
      <c r="S13" s="71">
        <v>2025</v>
      </c>
      <c r="T13" s="71">
        <v>2026</v>
      </c>
      <c r="U13" s="82" t="s">
        <v>152</v>
      </c>
      <c r="V13" s="83" t="s">
        <v>164</v>
      </c>
      <c r="W13" s="84" t="s">
        <v>163</v>
      </c>
      <c r="X13" s="71">
        <v>2024</v>
      </c>
      <c r="Y13" s="71">
        <v>2025</v>
      </c>
      <c r="Z13" s="71">
        <v>2026</v>
      </c>
      <c r="AA13" s="71">
        <v>2024</v>
      </c>
      <c r="AB13" s="71">
        <v>2025</v>
      </c>
      <c r="AC13" s="71">
        <v>2026</v>
      </c>
      <c r="AD13" s="71">
        <v>2024</v>
      </c>
      <c r="AE13" s="71">
        <v>2025</v>
      </c>
      <c r="AF13" s="71">
        <v>2026</v>
      </c>
      <c r="AG13" s="71">
        <v>2024</v>
      </c>
      <c r="AH13" s="71">
        <v>2025</v>
      </c>
      <c r="AI13" s="71">
        <v>2026</v>
      </c>
    </row>
    <row r="14" spans="1:38" s="91" customFormat="1" ht="18" x14ac:dyDescent="0.2">
      <c r="A14" s="85">
        <v>0</v>
      </c>
      <c r="B14" s="85" t="s">
        <v>1</v>
      </c>
      <c r="C14" s="86">
        <f t="shared" ref="C14:AC14" si="0">SUM(C15:C45)</f>
        <v>27029</v>
      </c>
      <c r="D14" s="87">
        <f t="shared" si="0"/>
        <v>433979</v>
      </c>
      <c r="E14" s="86">
        <f t="shared" si="0"/>
        <v>445501</v>
      </c>
      <c r="F14" s="86">
        <f t="shared" si="0"/>
        <v>211650</v>
      </c>
      <c r="G14" s="86">
        <f t="shared" si="0"/>
        <v>47906.9</v>
      </c>
      <c r="H14" s="86">
        <f t="shared" si="0"/>
        <v>45496.3</v>
      </c>
      <c r="I14" s="88">
        <f t="shared" si="0"/>
        <v>45531.3</v>
      </c>
      <c r="J14" s="87">
        <f t="shared" si="0"/>
        <v>392</v>
      </c>
      <c r="K14" s="86">
        <f t="shared" si="0"/>
        <v>460</v>
      </c>
      <c r="L14" s="86">
        <f t="shared" si="0"/>
        <v>157</v>
      </c>
      <c r="M14" s="86">
        <f t="shared" si="0"/>
        <v>308.49999999999994</v>
      </c>
      <c r="N14" s="86">
        <f t="shared" si="0"/>
        <v>308.49999999999994</v>
      </c>
      <c r="O14" s="88">
        <f t="shared" si="0"/>
        <v>308.49999999999994</v>
      </c>
      <c r="P14" s="87">
        <f t="shared" si="0"/>
        <v>1943</v>
      </c>
      <c r="Q14" s="86">
        <f t="shared" si="0"/>
        <v>4577</v>
      </c>
      <c r="R14" s="86">
        <f t="shared" si="0"/>
        <v>6262.3000000000011</v>
      </c>
      <c r="S14" s="86">
        <f t="shared" si="0"/>
        <v>6272.3000000000011</v>
      </c>
      <c r="T14" s="88">
        <f t="shared" si="0"/>
        <v>6237.3</v>
      </c>
      <c r="U14" s="87">
        <f t="shared" si="0"/>
        <v>16563</v>
      </c>
      <c r="V14" s="86">
        <f t="shared" si="0"/>
        <v>27092</v>
      </c>
      <c r="W14" s="86">
        <f t="shared" si="0"/>
        <v>28142</v>
      </c>
      <c r="X14" s="86">
        <f t="shared" si="0"/>
        <v>24160.799999999999</v>
      </c>
      <c r="Y14" s="86">
        <f t="shared" si="0"/>
        <v>24170.799999999996</v>
      </c>
      <c r="Z14" s="88">
        <f t="shared" si="0"/>
        <v>24275.799999999996</v>
      </c>
      <c r="AA14" s="89">
        <f t="shared" si="0"/>
        <v>78638.5</v>
      </c>
      <c r="AB14" s="86">
        <f t="shared" si="0"/>
        <v>76247.899999999994</v>
      </c>
      <c r="AC14" s="86">
        <f t="shared" si="0"/>
        <v>76352.900000000009</v>
      </c>
      <c r="AD14" s="90"/>
      <c r="AE14" s="90"/>
      <c r="AF14" s="90"/>
      <c r="AG14" s="90"/>
      <c r="AH14" s="90"/>
      <c r="AI14" s="90"/>
    </row>
    <row r="15" spans="1:38" ht="15.75" x14ac:dyDescent="0.25">
      <c r="A15" s="92">
        <v>1</v>
      </c>
      <c r="B15" s="93" t="s">
        <v>130</v>
      </c>
      <c r="C15" s="94">
        <v>351</v>
      </c>
      <c r="D15" s="95">
        <v>2890</v>
      </c>
      <c r="E15" s="96">
        <v>3226</v>
      </c>
      <c r="F15" s="72">
        <v>2143</v>
      </c>
      <c r="G15" s="97">
        <f t="shared" ref="G15:G45" si="1">$G$8*((0.3*D15/$D$14)+(0.35*E15/$E$14)+(0.35*F15/$F$14))</f>
        <v>386.89923101485806</v>
      </c>
      <c r="H15" s="97">
        <f t="shared" ref="H15:H45" si="2">$H$8*((0.3*D15/$D$14)+(0.35*E15/$E$14)+(0.35*F15/$F$14))</f>
        <v>367.43106909487545</v>
      </c>
      <c r="I15" s="98">
        <f t="shared" ref="I15:I45" si="3">$I$8*((0.3*D15/$D$14)+(0.35*E15/$E$14)+(0.35*F15/$F$14))</f>
        <v>367.71373136451763</v>
      </c>
      <c r="J15" s="96">
        <v>0</v>
      </c>
      <c r="K15" s="96">
        <v>0</v>
      </c>
      <c r="L15" s="96">
        <v>0</v>
      </c>
      <c r="M15" s="99">
        <f t="shared" ref="M15:M45" si="4">$M$8*((0.3*J15/$J$14)+(0.35*K15/$K$14)+(0.35*L15/$L$14))</f>
        <v>0</v>
      </c>
      <c r="N15" s="99">
        <f t="shared" ref="N15:N45" si="5">$N$8*((0.3*J15/$J$14)+(0.35*K15/$K$14)+(0.35*L15/$L$14))</f>
        <v>0</v>
      </c>
      <c r="O15" s="100">
        <f t="shared" ref="O15:O45" si="6">$O$8*((0.3*J15/$J$14)+(0.35*K15/$K$14)+(0.35*L15/$L$14))</f>
        <v>0</v>
      </c>
      <c r="P15" s="96">
        <v>42</v>
      </c>
      <c r="Q15" s="96">
        <v>42</v>
      </c>
      <c r="R15" s="126">
        <f t="shared" ref="R15:R45" si="7">$R$8*((0.45*P15/$P$14)+(0.55*Q15/$Q$14))</f>
        <v>92.520472282421764</v>
      </c>
      <c r="S15" s="126">
        <f t="shared" ref="S15:S45" si="8">$S$8*((0.45*P15/$P$14)+(0.55*Q15/$Q$14))</f>
        <v>92.66821428181882</v>
      </c>
      <c r="T15" s="126">
        <f t="shared" ref="T15:T45" si="9">$T$8*((0.45*P15/$P$14)+(0.55*Q15/$Q$14))</f>
        <v>92.151117283929111</v>
      </c>
      <c r="U15" s="96">
        <v>111</v>
      </c>
      <c r="V15" s="96">
        <v>111</v>
      </c>
      <c r="W15" s="96">
        <v>25</v>
      </c>
      <c r="X15" s="99">
        <f t="shared" ref="X15:X45" si="10">$X$8*((0.3*U15/$U$14)+(0.35*V15/$V$14)+(0.35*W15/$W$14))</f>
        <v>90.734221561236168</v>
      </c>
      <c r="Y15" s="99">
        <f t="shared" ref="Y15:Y45" si="11">$Y$8*((0.3*U15/$U$14)+(0.35*V15/$V$14)+(0.35*W15/$W$14))</f>
        <v>90.771775872997878</v>
      </c>
      <c r="Z15" s="100">
        <f t="shared" ref="Z15:Z45" si="12">$Z$8*((0.3*U15/$U$14)+(0.35*V15/$V$14)+(0.35*W15/$W$14))</f>
        <v>91.166096146495846</v>
      </c>
      <c r="AA15" s="102">
        <f>G15+M15+X15+R15</f>
        <v>570.15392485851601</v>
      </c>
      <c r="AB15" s="97">
        <f>H15+N15+Y15+S15</f>
        <v>550.87105924969217</v>
      </c>
      <c r="AC15" s="97">
        <f>I15+O15+Z15+T15</f>
        <v>551.03094479494257</v>
      </c>
      <c r="AD15" s="129">
        <v>0.63557568746351623</v>
      </c>
      <c r="AE15" s="129">
        <v>0.63557568746351623</v>
      </c>
      <c r="AF15" s="129">
        <v>0.63557568746351623</v>
      </c>
      <c r="AG15" s="101">
        <f>AA15/C15*$C$14/$AA$14*AD15</f>
        <v>0.35485181841285762</v>
      </c>
      <c r="AH15" s="101">
        <f>AB15/C15*$C$14/$AB$14*AE15</f>
        <v>0.35359996020274781</v>
      </c>
      <c r="AI15" s="101">
        <f>AC15/C15*$C$14/$AC$14*AF15</f>
        <v>0.35321618007569899</v>
      </c>
      <c r="AK15" s="103"/>
      <c r="AL15" s="103"/>
    </row>
    <row r="16" spans="1:38" ht="15.75" x14ac:dyDescent="0.25">
      <c r="A16" s="92">
        <v>2</v>
      </c>
      <c r="B16" s="93" t="s">
        <v>131</v>
      </c>
      <c r="C16" s="94">
        <v>213</v>
      </c>
      <c r="D16" s="96">
        <v>2297</v>
      </c>
      <c r="E16" s="96">
        <v>2427</v>
      </c>
      <c r="F16" s="72">
        <v>1087</v>
      </c>
      <c r="G16" s="97">
        <f t="shared" si="1"/>
        <v>253.5299111485574</v>
      </c>
      <c r="H16" s="97">
        <f t="shared" si="2"/>
        <v>240.77268403065347</v>
      </c>
      <c r="I16" s="98">
        <f t="shared" si="3"/>
        <v>240.95790884983816</v>
      </c>
      <c r="J16" s="96">
        <v>4</v>
      </c>
      <c r="K16" s="96">
        <v>0</v>
      </c>
      <c r="L16" s="96">
        <v>0</v>
      </c>
      <c r="M16" s="99">
        <f t="shared" si="4"/>
        <v>0.94438775510204076</v>
      </c>
      <c r="N16" s="99">
        <f t="shared" si="5"/>
        <v>0.94438775510204076</v>
      </c>
      <c r="O16" s="100">
        <f t="shared" si="6"/>
        <v>0.94438775510204076</v>
      </c>
      <c r="P16" s="96">
        <v>1</v>
      </c>
      <c r="Q16" s="96">
        <v>1</v>
      </c>
      <c r="R16" s="126">
        <f t="shared" si="7"/>
        <v>2.2028683876767086</v>
      </c>
      <c r="S16" s="126">
        <f t="shared" si="8"/>
        <v>2.2063860543290197</v>
      </c>
      <c r="T16" s="126">
        <f t="shared" si="9"/>
        <v>2.194074221045931</v>
      </c>
      <c r="U16" s="96">
        <v>31</v>
      </c>
      <c r="V16" s="96">
        <v>28</v>
      </c>
      <c r="W16" s="96">
        <v>16</v>
      </c>
      <c r="X16" s="99">
        <f t="shared" si="10"/>
        <v>27.113581139191794</v>
      </c>
      <c r="Y16" s="99">
        <f t="shared" si="11"/>
        <v>27.124803276347514</v>
      </c>
      <c r="Z16" s="100">
        <f t="shared" si="12"/>
        <v>27.242635716482575</v>
      </c>
      <c r="AA16" s="102">
        <f t="shared" ref="AA16:AC39" si="13">G16+M16+X16+R16</f>
        <v>283.79074843052791</v>
      </c>
      <c r="AB16" s="97">
        <f t="shared" si="13"/>
        <v>271.04826111643206</v>
      </c>
      <c r="AC16" s="97">
        <f t="shared" si="13"/>
        <v>271.33900654246872</v>
      </c>
      <c r="AD16" s="129">
        <v>1.4034948582804783</v>
      </c>
      <c r="AE16" s="129">
        <v>1.4034948582804783</v>
      </c>
      <c r="AF16" s="129">
        <v>1.4034948582804783</v>
      </c>
      <c r="AG16" s="101">
        <f t="shared" ref="AG16:AG45" si="14">AA16/C16*$C$14/$AA$14*AD16</f>
        <v>0.64272355010235604</v>
      </c>
      <c r="AH16" s="101">
        <f t="shared" ref="AH16:AH45" si="15">AB16/C16*$C$14/$AB$14*AE16</f>
        <v>0.63311111664442765</v>
      </c>
      <c r="AI16" s="101">
        <f t="shared" ref="AI16:AI45" si="16">AC16/C16*$C$14/$AC$14*AF16</f>
        <v>0.63291865203568154</v>
      </c>
      <c r="AK16" s="103"/>
      <c r="AL16" s="103"/>
    </row>
    <row r="17" spans="1:38" ht="15.75" x14ac:dyDescent="0.25">
      <c r="A17" s="92">
        <v>3</v>
      </c>
      <c r="B17" s="93" t="s">
        <v>132</v>
      </c>
      <c r="C17" s="94">
        <v>1486</v>
      </c>
      <c r="D17" s="96">
        <v>8950</v>
      </c>
      <c r="E17" s="96">
        <v>7971</v>
      </c>
      <c r="F17" s="72">
        <v>5870</v>
      </c>
      <c r="G17" s="97">
        <f t="shared" si="1"/>
        <v>1061.4384204438545</v>
      </c>
      <c r="H17" s="97">
        <f t="shared" si="2"/>
        <v>1008.0285054562024</v>
      </c>
      <c r="I17" s="98">
        <f t="shared" si="3"/>
        <v>1008.8039750590266</v>
      </c>
      <c r="J17" s="96">
        <v>70</v>
      </c>
      <c r="K17" s="96">
        <v>96</v>
      </c>
      <c r="L17" s="96">
        <v>48</v>
      </c>
      <c r="M17" s="99">
        <f t="shared" si="4"/>
        <v>72.072163725916823</v>
      </c>
      <c r="N17" s="99">
        <f t="shared" si="5"/>
        <v>72.072163725916823</v>
      </c>
      <c r="O17" s="100">
        <f t="shared" si="6"/>
        <v>72.072163725916823</v>
      </c>
      <c r="P17" s="96">
        <v>62</v>
      </c>
      <c r="Q17" s="96">
        <v>71</v>
      </c>
      <c r="R17" s="126">
        <f t="shared" si="7"/>
        <v>143.35048259658518</v>
      </c>
      <c r="S17" s="126">
        <f t="shared" si="8"/>
        <v>143.5793928733151</v>
      </c>
      <c r="T17" s="126">
        <f t="shared" si="9"/>
        <v>142.77820690476034</v>
      </c>
      <c r="U17" s="96">
        <v>468</v>
      </c>
      <c r="V17" s="96">
        <v>328</v>
      </c>
      <c r="W17" s="96">
        <v>302</v>
      </c>
      <c r="X17" s="99">
        <f t="shared" si="10"/>
        <v>397.93056128131428</v>
      </c>
      <c r="Y17" s="99">
        <f t="shared" si="11"/>
        <v>398.09526218578821</v>
      </c>
      <c r="Z17" s="100">
        <f t="shared" si="12"/>
        <v>399.82462168276419</v>
      </c>
      <c r="AA17" s="102">
        <f t="shared" si="13"/>
        <v>1674.7916280476709</v>
      </c>
      <c r="AB17" s="97">
        <f t="shared" si="13"/>
        <v>1621.7753242412225</v>
      </c>
      <c r="AC17" s="97">
        <f t="shared" si="13"/>
        <v>1623.4789673724679</v>
      </c>
      <c r="AD17" s="129">
        <v>0.93570011580188839</v>
      </c>
      <c r="AE17" s="129">
        <v>0.93570011580188839</v>
      </c>
      <c r="AF17" s="129">
        <v>0.93570011580188839</v>
      </c>
      <c r="AG17" s="101">
        <f t="shared" si="14"/>
        <v>0.36247112226271</v>
      </c>
      <c r="AH17" s="101">
        <f t="shared" si="15"/>
        <v>0.36200173609728503</v>
      </c>
      <c r="AI17" s="101">
        <f t="shared" si="16"/>
        <v>0.3618836664811893</v>
      </c>
      <c r="AK17" s="103"/>
      <c r="AL17" s="103"/>
    </row>
    <row r="18" spans="1:38" ht="15.75" x14ac:dyDescent="0.25">
      <c r="A18" s="92">
        <v>4</v>
      </c>
      <c r="B18" s="93" t="s">
        <v>133</v>
      </c>
      <c r="C18" s="94">
        <v>915</v>
      </c>
      <c r="D18" s="96">
        <v>9842</v>
      </c>
      <c r="E18" s="96">
        <v>10218</v>
      </c>
      <c r="F18" s="72">
        <v>5253</v>
      </c>
      <c r="G18" s="97">
        <f t="shared" si="1"/>
        <v>1126.6693676599373</v>
      </c>
      <c r="H18" s="97">
        <f t="shared" si="2"/>
        <v>1069.9771338130167</v>
      </c>
      <c r="I18" s="98">
        <f t="shared" si="3"/>
        <v>1070.8002600822617</v>
      </c>
      <c r="J18" s="96">
        <v>0</v>
      </c>
      <c r="K18" s="96">
        <v>0</v>
      </c>
      <c r="L18" s="96">
        <v>0</v>
      </c>
      <c r="M18" s="99">
        <f t="shared" si="4"/>
        <v>0</v>
      </c>
      <c r="N18" s="99">
        <f t="shared" si="5"/>
        <v>0</v>
      </c>
      <c r="O18" s="100">
        <f t="shared" si="6"/>
        <v>0</v>
      </c>
      <c r="P18" s="96">
        <v>29</v>
      </c>
      <c r="Q18" s="96">
        <v>37</v>
      </c>
      <c r="R18" s="126">
        <f t="shared" si="7"/>
        <v>69.903309963183872</v>
      </c>
      <c r="S18" s="126">
        <f t="shared" si="8"/>
        <v>70.014935579911239</v>
      </c>
      <c r="T18" s="126">
        <f t="shared" si="9"/>
        <v>69.624245921365429</v>
      </c>
      <c r="U18" s="96">
        <v>105</v>
      </c>
      <c r="V18" s="96">
        <v>113</v>
      </c>
      <c r="W18" s="96">
        <v>180</v>
      </c>
      <c r="X18" s="99">
        <f t="shared" si="10"/>
        <v>135.30813376478633</v>
      </c>
      <c r="Y18" s="99">
        <f t="shared" si="11"/>
        <v>135.36413693263043</v>
      </c>
      <c r="Z18" s="100">
        <f t="shared" si="12"/>
        <v>135.95217019499353</v>
      </c>
      <c r="AA18" s="102">
        <f t="shared" si="13"/>
        <v>1331.8808113879074</v>
      </c>
      <c r="AB18" s="97">
        <f t="shared" si="13"/>
        <v>1275.3562063255583</v>
      </c>
      <c r="AC18" s="97">
        <f t="shared" si="13"/>
        <v>1276.3766761986208</v>
      </c>
      <c r="AD18" s="129">
        <v>0.54937240687070332</v>
      </c>
      <c r="AE18" s="129">
        <v>0.54937240687070332</v>
      </c>
      <c r="AF18" s="129">
        <v>0.54937240687070332</v>
      </c>
      <c r="AG18" s="101">
        <f t="shared" si="14"/>
        <v>0.27485640878994433</v>
      </c>
      <c r="AH18" s="101">
        <f t="shared" si="15"/>
        <v>0.27144343323975328</v>
      </c>
      <c r="AI18" s="101">
        <f t="shared" si="16"/>
        <v>0.27128704145468235</v>
      </c>
      <c r="AK18" s="103"/>
      <c r="AL18" s="103"/>
    </row>
    <row r="19" spans="1:38" ht="15.75" x14ac:dyDescent="0.25">
      <c r="A19" s="92">
        <v>5</v>
      </c>
      <c r="B19" s="93" t="s">
        <v>134</v>
      </c>
      <c r="C19" s="94">
        <v>4593</v>
      </c>
      <c r="D19" s="96">
        <v>54071</v>
      </c>
      <c r="E19" s="96">
        <v>48678</v>
      </c>
      <c r="F19" s="72">
        <v>22686</v>
      </c>
      <c r="G19" s="97">
        <f t="shared" si="1"/>
        <v>5420.0106138026513</v>
      </c>
      <c r="H19" s="97">
        <f t="shared" si="2"/>
        <v>5147.2841884728414</v>
      </c>
      <c r="I19" s="98">
        <f t="shared" si="3"/>
        <v>5151.2439598519768</v>
      </c>
      <c r="J19" s="96">
        <v>68</v>
      </c>
      <c r="K19" s="96">
        <v>40</v>
      </c>
      <c r="L19" s="96">
        <v>8</v>
      </c>
      <c r="M19" s="99">
        <f t="shared" si="4"/>
        <v>30.945633099542782</v>
      </c>
      <c r="N19" s="99">
        <f t="shared" si="5"/>
        <v>30.945633099542782</v>
      </c>
      <c r="O19" s="100">
        <f t="shared" si="6"/>
        <v>30.945633099542782</v>
      </c>
      <c r="P19" s="96">
        <v>-250</v>
      </c>
      <c r="Q19" s="96">
        <v>966</v>
      </c>
      <c r="R19" s="126">
        <f t="shared" si="7"/>
        <v>364.3421646058394</v>
      </c>
      <c r="S19" s="126">
        <f t="shared" si="8"/>
        <v>364.92396708193576</v>
      </c>
      <c r="T19" s="126">
        <f t="shared" si="9"/>
        <v>362.88765841559842</v>
      </c>
      <c r="U19" s="96">
        <v>1639</v>
      </c>
      <c r="V19" s="96">
        <v>3018</v>
      </c>
      <c r="W19" s="96">
        <v>2080</v>
      </c>
      <c r="X19" s="99">
        <f t="shared" si="10"/>
        <v>2284.2786975368463</v>
      </c>
      <c r="Y19" s="99">
        <f t="shared" si="11"/>
        <v>2285.2241458239632</v>
      </c>
      <c r="Z19" s="100">
        <f t="shared" si="12"/>
        <v>2295.1513528386881</v>
      </c>
      <c r="AA19" s="102">
        <f t="shared" si="13"/>
        <v>8099.5771090448798</v>
      </c>
      <c r="AB19" s="97">
        <f t="shared" si="13"/>
        <v>7828.3779344782834</v>
      </c>
      <c r="AC19" s="97">
        <f t="shared" si="13"/>
        <v>7840.2286042058058</v>
      </c>
      <c r="AD19" s="129">
        <v>1.0494139834810652</v>
      </c>
      <c r="AE19" s="129">
        <v>1.0494139834810652</v>
      </c>
      <c r="AF19" s="129">
        <v>1.0494139834810652</v>
      </c>
      <c r="AG19" s="101">
        <f t="shared" si="14"/>
        <v>0.63607379397388175</v>
      </c>
      <c r="AH19" s="101">
        <f t="shared" si="15"/>
        <v>0.63405112423379595</v>
      </c>
      <c r="AI19" s="101">
        <f t="shared" si="16"/>
        <v>0.63413769375135098</v>
      </c>
      <c r="AK19" s="103"/>
      <c r="AL19" s="103"/>
    </row>
    <row r="20" spans="1:38" ht="15.75" x14ac:dyDescent="0.25">
      <c r="A20" s="92">
        <v>6</v>
      </c>
      <c r="B20" s="93" t="s">
        <v>135</v>
      </c>
      <c r="C20" s="94">
        <v>139</v>
      </c>
      <c r="D20" s="96">
        <v>1526</v>
      </c>
      <c r="E20" s="96">
        <v>1817</v>
      </c>
      <c r="F20" s="72">
        <v>988</v>
      </c>
      <c r="G20" s="97">
        <f t="shared" si="1"/>
        <v>197.19501309861641</v>
      </c>
      <c r="H20" s="97">
        <f t="shared" si="2"/>
        <v>187.27246961165471</v>
      </c>
      <c r="I20" s="98">
        <f t="shared" si="3"/>
        <v>187.4165370728858</v>
      </c>
      <c r="J20" s="96">
        <v>0</v>
      </c>
      <c r="K20" s="96">
        <v>0</v>
      </c>
      <c r="L20" s="96">
        <v>0</v>
      </c>
      <c r="M20" s="99">
        <f t="shared" si="4"/>
        <v>0</v>
      </c>
      <c r="N20" s="99">
        <f t="shared" si="5"/>
        <v>0</v>
      </c>
      <c r="O20" s="100">
        <f t="shared" si="6"/>
        <v>0</v>
      </c>
      <c r="P20" s="96">
        <v>0</v>
      </c>
      <c r="Q20" s="96">
        <v>0</v>
      </c>
      <c r="R20" s="126">
        <f t="shared" si="7"/>
        <v>0</v>
      </c>
      <c r="S20" s="126">
        <f t="shared" si="8"/>
        <v>0</v>
      </c>
      <c r="T20" s="126">
        <f t="shared" si="9"/>
        <v>0</v>
      </c>
      <c r="U20" s="96">
        <v>26</v>
      </c>
      <c r="V20" s="96">
        <v>20</v>
      </c>
      <c r="W20" s="96">
        <v>11</v>
      </c>
      <c r="X20" s="99">
        <f t="shared" si="10"/>
        <v>20.926012781607866</v>
      </c>
      <c r="Y20" s="99">
        <f t="shared" si="11"/>
        <v>20.934673923946537</v>
      </c>
      <c r="Z20" s="100">
        <f t="shared" si="12"/>
        <v>21.025615918502545</v>
      </c>
      <c r="AA20" s="102">
        <f t="shared" si="13"/>
        <v>218.12102588022429</v>
      </c>
      <c r="AB20" s="97">
        <f t="shared" si="13"/>
        <v>208.20714353560126</v>
      </c>
      <c r="AC20" s="97">
        <f t="shared" si="13"/>
        <v>208.44215299138835</v>
      </c>
      <c r="AD20" s="129">
        <v>0.61306803528331066</v>
      </c>
      <c r="AE20" s="129">
        <v>0.61306803528331066</v>
      </c>
      <c r="AF20" s="129">
        <v>0.61306803528331066</v>
      </c>
      <c r="AG20" s="101">
        <f t="shared" si="14"/>
        <v>0.33066342649678671</v>
      </c>
      <c r="AH20" s="101">
        <f t="shared" si="15"/>
        <v>0.32553042866771692</v>
      </c>
      <c r="AI20" s="101">
        <f t="shared" si="16"/>
        <v>0.32544969175180938</v>
      </c>
      <c r="AK20" s="103"/>
      <c r="AL20" s="103"/>
    </row>
    <row r="21" spans="1:38" ht="15.75" x14ac:dyDescent="0.25">
      <c r="A21" s="92">
        <v>7</v>
      </c>
      <c r="B21" s="93" t="s">
        <v>136</v>
      </c>
      <c r="C21" s="94">
        <v>1547</v>
      </c>
      <c r="D21" s="96">
        <v>19091</v>
      </c>
      <c r="E21" s="96">
        <v>20401</v>
      </c>
      <c r="F21" s="72">
        <v>11196</v>
      </c>
      <c r="G21" s="97">
        <f t="shared" si="1"/>
        <v>2287.0465056545781</v>
      </c>
      <c r="H21" s="97">
        <f t="shared" si="2"/>
        <v>2171.9659158745899</v>
      </c>
      <c r="I21" s="98">
        <f t="shared" si="3"/>
        <v>2173.636794760469</v>
      </c>
      <c r="J21" s="96">
        <v>0</v>
      </c>
      <c r="K21" s="96">
        <v>31</v>
      </c>
      <c r="L21" s="96">
        <v>5</v>
      </c>
      <c r="M21" s="99">
        <f t="shared" si="4"/>
        <v>10.715270354472445</v>
      </c>
      <c r="N21" s="99">
        <f t="shared" si="5"/>
        <v>10.715270354472445</v>
      </c>
      <c r="O21" s="100">
        <f t="shared" si="6"/>
        <v>10.715270354472445</v>
      </c>
      <c r="P21" s="96">
        <v>353</v>
      </c>
      <c r="Q21" s="96">
        <v>360</v>
      </c>
      <c r="R21" s="126">
        <f t="shared" si="7"/>
        <v>782.88015173036752</v>
      </c>
      <c r="S21" s="126">
        <f t="shared" si="8"/>
        <v>784.13029968196736</v>
      </c>
      <c r="T21" s="126">
        <f t="shared" si="9"/>
        <v>779.75478185136797</v>
      </c>
      <c r="U21" s="96">
        <v>508</v>
      </c>
      <c r="V21" s="96">
        <v>437</v>
      </c>
      <c r="W21" s="96">
        <v>201</v>
      </c>
      <c r="X21" s="99">
        <f t="shared" si="10"/>
        <v>419.10850693200973</v>
      </c>
      <c r="Y21" s="99">
        <f t="shared" si="11"/>
        <v>419.2819732522193</v>
      </c>
      <c r="Z21" s="100">
        <f t="shared" si="12"/>
        <v>421.1033696144201</v>
      </c>
      <c r="AA21" s="102">
        <f t="shared" si="13"/>
        <v>3499.7504346714277</v>
      </c>
      <c r="AB21" s="97">
        <f t="shared" si="13"/>
        <v>3386.093459163249</v>
      </c>
      <c r="AC21" s="97">
        <f t="shared" si="13"/>
        <v>3385.2102165807296</v>
      </c>
      <c r="AD21" s="129">
        <v>0.95370985475397552</v>
      </c>
      <c r="AE21" s="129">
        <v>0.95370985475397552</v>
      </c>
      <c r="AF21" s="129">
        <v>0.95370985475397552</v>
      </c>
      <c r="AG21" s="101">
        <f t="shared" si="14"/>
        <v>0.74157962683821199</v>
      </c>
      <c r="AH21" s="101">
        <f t="shared" si="15"/>
        <v>0.73999193881282488</v>
      </c>
      <c r="AI21" s="101">
        <f t="shared" si="16"/>
        <v>0.73878154971694032</v>
      </c>
      <c r="AK21" s="103"/>
      <c r="AL21" s="103"/>
    </row>
    <row r="22" spans="1:38" ht="15.75" x14ac:dyDescent="0.25">
      <c r="A22" s="92">
        <v>8</v>
      </c>
      <c r="B22" s="93" t="s">
        <v>137</v>
      </c>
      <c r="C22" s="94">
        <v>3264</v>
      </c>
      <c r="D22" s="96">
        <v>39405</v>
      </c>
      <c r="E22" s="96">
        <v>48697</v>
      </c>
      <c r="F22" s="72">
        <v>23395</v>
      </c>
      <c r="G22" s="97">
        <f t="shared" si="1"/>
        <v>4991.2008843219801</v>
      </c>
      <c r="H22" s="97">
        <f t="shared" si="2"/>
        <v>4740.0514914005735</v>
      </c>
      <c r="I22" s="98">
        <f t="shared" si="3"/>
        <v>4743.697981383254</v>
      </c>
      <c r="J22" s="96">
        <v>216</v>
      </c>
      <c r="K22" s="96">
        <v>196</v>
      </c>
      <c r="L22" s="96">
        <v>50</v>
      </c>
      <c r="M22" s="99">
        <f t="shared" si="4"/>
        <v>131.3906205811042</v>
      </c>
      <c r="N22" s="99">
        <f t="shared" si="5"/>
        <v>131.3906205811042</v>
      </c>
      <c r="O22" s="100">
        <f t="shared" si="6"/>
        <v>131.3906205811042</v>
      </c>
      <c r="P22" s="96">
        <v>436</v>
      </c>
      <c r="Q22" s="96">
        <v>581</v>
      </c>
      <c r="R22" s="126">
        <f t="shared" si="7"/>
        <v>1069.5654138371826</v>
      </c>
      <c r="S22" s="126">
        <f t="shared" si="8"/>
        <v>1071.273357266653</v>
      </c>
      <c r="T22" s="126">
        <f t="shared" si="9"/>
        <v>1065.2955552635069</v>
      </c>
      <c r="U22" s="96">
        <v>1473</v>
      </c>
      <c r="V22" s="96">
        <v>4159</v>
      </c>
      <c r="W22" s="96">
        <v>4458</v>
      </c>
      <c r="X22" s="99">
        <f t="shared" si="10"/>
        <v>3282.3329458999615</v>
      </c>
      <c r="Y22" s="99">
        <f t="shared" si="11"/>
        <v>3283.6914824326504</v>
      </c>
      <c r="Z22" s="100">
        <f t="shared" si="12"/>
        <v>3297.9561160258882</v>
      </c>
      <c r="AA22" s="102">
        <f t="shared" si="13"/>
        <v>9474.4898646402289</v>
      </c>
      <c r="AB22" s="97">
        <f t="shared" si="13"/>
        <v>9226.4069516809814</v>
      </c>
      <c r="AC22" s="97">
        <f t="shared" si="13"/>
        <v>9238.3402732537543</v>
      </c>
      <c r="AD22" s="129">
        <v>0.73722049582931404</v>
      </c>
      <c r="AE22" s="129">
        <v>0.73722049582931404</v>
      </c>
      <c r="AF22" s="129">
        <v>0.73722049582931404</v>
      </c>
      <c r="AG22" s="101">
        <f t="shared" si="14"/>
        <v>0.73552568571541299</v>
      </c>
      <c r="AH22" s="101">
        <f t="shared" si="15"/>
        <v>0.73872355675821166</v>
      </c>
      <c r="AI22" s="101">
        <f t="shared" si="16"/>
        <v>0.73866181108851192</v>
      </c>
      <c r="AK22" s="103"/>
      <c r="AL22" s="103"/>
    </row>
    <row r="23" spans="1:38" ht="15.75" x14ac:dyDescent="0.25">
      <c r="A23" s="92">
        <v>9</v>
      </c>
      <c r="B23" s="93" t="s">
        <v>138</v>
      </c>
      <c r="C23" s="94">
        <v>1046</v>
      </c>
      <c r="D23" s="96">
        <v>12611</v>
      </c>
      <c r="E23" s="96">
        <v>13385</v>
      </c>
      <c r="F23" s="72">
        <v>8450</v>
      </c>
      <c r="G23" s="97">
        <f t="shared" si="1"/>
        <v>1590.8412296608926</v>
      </c>
      <c r="H23" s="97">
        <f t="shared" si="2"/>
        <v>1510.7925964113911</v>
      </c>
      <c r="I23" s="98">
        <f t="shared" si="3"/>
        <v>1511.9548390745174</v>
      </c>
      <c r="J23" s="96">
        <v>33</v>
      </c>
      <c r="K23" s="96">
        <v>97</v>
      </c>
      <c r="L23" s="96">
        <v>46</v>
      </c>
      <c r="M23" s="99">
        <f t="shared" si="4"/>
        <v>62.195827545086154</v>
      </c>
      <c r="N23" s="99">
        <f t="shared" si="5"/>
        <v>62.195827545086154</v>
      </c>
      <c r="O23" s="100">
        <f t="shared" si="6"/>
        <v>62.195827545086154</v>
      </c>
      <c r="P23" s="96">
        <v>108</v>
      </c>
      <c r="Q23" s="96">
        <v>34</v>
      </c>
      <c r="R23" s="126">
        <f t="shared" si="7"/>
        <v>182.22361370391084</v>
      </c>
      <c r="S23" s="126">
        <f t="shared" si="8"/>
        <v>182.51459882711464</v>
      </c>
      <c r="T23" s="126">
        <f t="shared" si="9"/>
        <v>181.49615089590137</v>
      </c>
      <c r="U23" s="96">
        <v>299</v>
      </c>
      <c r="V23" s="96">
        <v>421</v>
      </c>
      <c r="W23" s="96">
        <v>608</v>
      </c>
      <c r="X23" s="99">
        <f t="shared" si="10"/>
        <v>444.95041809694163</v>
      </c>
      <c r="Y23" s="99">
        <f t="shared" si="11"/>
        <v>445.13458021826915</v>
      </c>
      <c r="Z23" s="100">
        <f t="shared" si="12"/>
        <v>447.06828249220786</v>
      </c>
      <c r="AA23" s="102">
        <f t="shared" si="13"/>
        <v>2280.2110890068311</v>
      </c>
      <c r="AB23" s="97">
        <f t="shared" si="13"/>
        <v>2200.637603001861</v>
      </c>
      <c r="AC23" s="97">
        <f t="shared" si="13"/>
        <v>2202.7151000077129</v>
      </c>
      <c r="AD23" s="129">
        <v>1.1694076058022267</v>
      </c>
      <c r="AE23" s="129">
        <v>1.1694076058022267</v>
      </c>
      <c r="AF23" s="129">
        <v>1.1694076058022267</v>
      </c>
      <c r="AG23" s="101">
        <f t="shared" si="14"/>
        <v>0.87620159694299193</v>
      </c>
      <c r="AH23" s="101">
        <f t="shared" si="15"/>
        <v>0.87213727900400451</v>
      </c>
      <c r="AI23" s="101">
        <f t="shared" si="16"/>
        <v>0.87176012466022157</v>
      </c>
      <c r="AK23" s="103"/>
      <c r="AL23" s="103"/>
    </row>
    <row r="24" spans="1:38" ht="15.75" x14ac:dyDescent="0.25">
      <c r="A24" s="92">
        <v>10</v>
      </c>
      <c r="B24" s="93" t="s">
        <v>139</v>
      </c>
      <c r="C24" s="94">
        <v>198</v>
      </c>
      <c r="D24" s="96">
        <v>5010</v>
      </c>
      <c r="E24" s="96">
        <v>4720</v>
      </c>
      <c r="F24" s="72">
        <v>3090</v>
      </c>
      <c r="G24" s="97">
        <f t="shared" si="1"/>
        <v>588.36078864688795</v>
      </c>
      <c r="H24" s="97">
        <f t="shared" si="2"/>
        <v>558.75539741697776</v>
      </c>
      <c r="I24" s="98">
        <f t="shared" si="3"/>
        <v>559.18524421571954</v>
      </c>
      <c r="J24" s="96">
        <v>0</v>
      </c>
      <c r="K24" s="96">
        <v>0</v>
      </c>
      <c r="L24" s="96">
        <v>0</v>
      </c>
      <c r="M24" s="99">
        <f t="shared" si="4"/>
        <v>0</v>
      </c>
      <c r="N24" s="99">
        <f t="shared" si="5"/>
        <v>0</v>
      </c>
      <c r="O24" s="100">
        <f t="shared" si="6"/>
        <v>0</v>
      </c>
      <c r="P24" s="96">
        <v>56</v>
      </c>
      <c r="Q24" s="96">
        <v>57</v>
      </c>
      <c r="R24" s="126">
        <f t="shared" si="7"/>
        <v>124.11314554996559</v>
      </c>
      <c r="S24" s="126">
        <f t="shared" si="8"/>
        <v>124.3113365429713</v>
      </c>
      <c r="T24" s="126">
        <f t="shared" si="9"/>
        <v>123.61766806745132</v>
      </c>
      <c r="U24" s="96">
        <v>41</v>
      </c>
      <c r="V24" s="96">
        <v>121</v>
      </c>
      <c r="W24" s="96">
        <v>114</v>
      </c>
      <c r="X24" s="99">
        <f t="shared" si="10"/>
        <v>89.965658788559921</v>
      </c>
      <c r="Y24" s="99">
        <f t="shared" si="11"/>
        <v>90.002894997124429</v>
      </c>
      <c r="Z24" s="100">
        <f t="shared" si="12"/>
        <v>90.393875187051862</v>
      </c>
      <c r="AA24" s="102">
        <f t="shared" si="13"/>
        <v>802.43959298541347</v>
      </c>
      <c r="AB24" s="97">
        <f t="shared" si="13"/>
        <v>773.06962895707352</v>
      </c>
      <c r="AC24" s="97">
        <f t="shared" si="13"/>
        <v>773.19678747022272</v>
      </c>
      <c r="AD24" s="129">
        <v>1.852835373117268</v>
      </c>
      <c r="AE24" s="129">
        <v>1.852835373117268</v>
      </c>
      <c r="AF24" s="129">
        <v>1.852835373117268</v>
      </c>
      <c r="AG24" s="101">
        <f t="shared" si="14"/>
        <v>2.5809449979357559</v>
      </c>
      <c r="AH24" s="101">
        <f t="shared" si="15"/>
        <v>2.5644388418436659</v>
      </c>
      <c r="AI24" s="101">
        <f t="shared" si="16"/>
        <v>2.561333474777522</v>
      </c>
      <c r="AK24" s="103"/>
      <c r="AL24" s="103"/>
    </row>
    <row r="25" spans="1:38" ht="15.75" x14ac:dyDescent="0.25">
      <c r="A25" s="92">
        <v>11</v>
      </c>
      <c r="B25" s="93" t="s">
        <v>140</v>
      </c>
      <c r="C25" s="94">
        <v>13277</v>
      </c>
      <c r="D25" s="95">
        <v>278286</v>
      </c>
      <c r="E25" s="96">
        <v>283961</v>
      </c>
      <c r="F25" s="72">
        <v>127492</v>
      </c>
      <c r="G25" s="97">
        <f t="shared" si="1"/>
        <v>30003.708034547188</v>
      </c>
      <c r="H25" s="97">
        <f t="shared" si="2"/>
        <v>28493.968548417226</v>
      </c>
      <c r="I25" s="98">
        <f t="shared" si="3"/>
        <v>28515.888768285538</v>
      </c>
      <c r="J25" s="96">
        <v>1</v>
      </c>
      <c r="K25" s="96">
        <v>0</v>
      </c>
      <c r="L25" s="96">
        <v>0</v>
      </c>
      <c r="M25" s="99">
        <f t="shared" si="4"/>
        <v>0.23609693877551019</v>
      </c>
      <c r="N25" s="99">
        <f t="shared" si="5"/>
        <v>0.23609693877551019</v>
      </c>
      <c r="O25" s="100">
        <f t="shared" si="6"/>
        <v>0.23609693877551019</v>
      </c>
      <c r="P25" s="96">
        <v>1106</v>
      </c>
      <c r="Q25" s="96">
        <v>2428</v>
      </c>
      <c r="R25" s="126">
        <f t="shared" si="7"/>
        <v>3431.1983773428669</v>
      </c>
      <c r="S25" s="126">
        <f t="shared" si="8"/>
        <v>3436.6775118099845</v>
      </c>
      <c r="T25" s="126">
        <f t="shared" si="9"/>
        <v>3417.500541175074</v>
      </c>
      <c r="U25" s="96">
        <v>11862</v>
      </c>
      <c r="V25" s="96">
        <v>18336</v>
      </c>
      <c r="W25" s="96">
        <v>20147</v>
      </c>
      <c r="X25" s="99">
        <f t="shared" si="10"/>
        <v>16968.151262217543</v>
      </c>
      <c r="Y25" s="99">
        <f t="shared" si="11"/>
        <v>16975.174271084059</v>
      </c>
      <c r="Z25" s="100">
        <f t="shared" si="12"/>
        <v>17048.915864182502</v>
      </c>
      <c r="AA25" s="102">
        <f t="shared" si="13"/>
        <v>50403.293771046374</v>
      </c>
      <c r="AB25" s="97">
        <f t="shared" si="13"/>
        <v>48906.056428250042</v>
      </c>
      <c r="AC25" s="97">
        <f t="shared" si="13"/>
        <v>48982.541270581889</v>
      </c>
      <c r="AD25" s="129">
        <v>0.96895894945236594</v>
      </c>
      <c r="AE25" s="129">
        <v>0.96895894945236594</v>
      </c>
      <c r="AF25" s="129">
        <v>0.96895894945236594</v>
      </c>
      <c r="AG25" s="101">
        <f t="shared" si="14"/>
        <v>1.2643260849989577</v>
      </c>
      <c r="AH25" s="101">
        <f t="shared" si="15"/>
        <v>1.2652319751974332</v>
      </c>
      <c r="AI25" s="101">
        <f t="shared" si="16"/>
        <v>1.2654680288693201</v>
      </c>
      <c r="AK25" s="103"/>
      <c r="AL25" s="103"/>
    </row>
    <row r="26" spans="1:38" ht="15.75" hidden="1" x14ac:dyDescent="0.25">
      <c r="A26" s="92">
        <v>12</v>
      </c>
      <c r="B26" s="93"/>
      <c r="C26" s="94"/>
      <c r="D26" s="95"/>
      <c r="E26" s="96"/>
      <c r="F26" s="72"/>
      <c r="G26" s="97">
        <f t="shared" si="1"/>
        <v>0</v>
      </c>
      <c r="H26" s="97">
        <f t="shared" si="2"/>
        <v>0</v>
      </c>
      <c r="I26" s="98">
        <f t="shared" si="3"/>
        <v>0</v>
      </c>
      <c r="J26" s="95"/>
      <c r="K26" s="96"/>
      <c r="L26" s="96"/>
      <c r="M26" s="99">
        <f t="shared" si="4"/>
        <v>0</v>
      </c>
      <c r="N26" s="99">
        <f t="shared" si="5"/>
        <v>0</v>
      </c>
      <c r="O26" s="100">
        <f t="shared" si="6"/>
        <v>0</v>
      </c>
      <c r="P26" s="95"/>
      <c r="Q26" s="96"/>
      <c r="R26" s="126">
        <f t="shared" si="7"/>
        <v>0</v>
      </c>
      <c r="S26" s="126">
        <f t="shared" si="8"/>
        <v>0</v>
      </c>
      <c r="T26" s="126">
        <f t="shared" si="9"/>
        <v>0</v>
      </c>
      <c r="U26" s="95"/>
      <c r="V26" s="96"/>
      <c r="W26" s="96"/>
      <c r="X26" s="99">
        <f t="shared" si="10"/>
        <v>0</v>
      </c>
      <c r="Y26" s="99">
        <f t="shared" si="11"/>
        <v>0</v>
      </c>
      <c r="Z26" s="100">
        <f t="shared" si="12"/>
        <v>0</v>
      </c>
      <c r="AA26" s="102">
        <f t="shared" si="13"/>
        <v>0</v>
      </c>
      <c r="AB26" s="97">
        <f t="shared" si="13"/>
        <v>0</v>
      </c>
      <c r="AC26" s="97">
        <f t="shared" si="13"/>
        <v>0</v>
      </c>
      <c r="AD26" s="72"/>
      <c r="AE26" s="72"/>
      <c r="AF26" s="72"/>
      <c r="AG26" s="101" t="e">
        <f t="shared" si="14"/>
        <v>#DIV/0!</v>
      </c>
      <c r="AH26" s="101" t="e">
        <f t="shared" si="15"/>
        <v>#DIV/0!</v>
      </c>
      <c r="AI26" s="101" t="e">
        <f t="shared" si="16"/>
        <v>#DIV/0!</v>
      </c>
      <c r="AK26" s="103"/>
      <c r="AL26" s="103"/>
    </row>
    <row r="27" spans="1:38" ht="15.75" hidden="1" x14ac:dyDescent="0.25">
      <c r="A27" s="92">
        <v>13</v>
      </c>
      <c r="B27" s="93"/>
      <c r="C27" s="94"/>
      <c r="D27" s="95"/>
      <c r="E27" s="96"/>
      <c r="F27" s="72"/>
      <c r="G27" s="97">
        <f t="shared" si="1"/>
        <v>0</v>
      </c>
      <c r="H27" s="97">
        <f t="shared" si="2"/>
        <v>0</v>
      </c>
      <c r="I27" s="98">
        <f t="shared" si="3"/>
        <v>0</v>
      </c>
      <c r="J27" s="95"/>
      <c r="K27" s="96"/>
      <c r="L27" s="96"/>
      <c r="M27" s="99">
        <f t="shared" si="4"/>
        <v>0</v>
      </c>
      <c r="N27" s="99">
        <f t="shared" si="5"/>
        <v>0</v>
      </c>
      <c r="O27" s="100">
        <f t="shared" si="6"/>
        <v>0</v>
      </c>
      <c r="P27" s="95"/>
      <c r="Q27" s="96"/>
      <c r="R27" s="126">
        <f t="shared" si="7"/>
        <v>0</v>
      </c>
      <c r="S27" s="126">
        <f t="shared" si="8"/>
        <v>0</v>
      </c>
      <c r="T27" s="126">
        <f t="shared" si="9"/>
        <v>0</v>
      </c>
      <c r="U27" s="95"/>
      <c r="V27" s="96"/>
      <c r="W27" s="96"/>
      <c r="X27" s="99">
        <f t="shared" si="10"/>
        <v>0</v>
      </c>
      <c r="Y27" s="99">
        <f t="shared" si="11"/>
        <v>0</v>
      </c>
      <c r="Z27" s="100">
        <f t="shared" si="12"/>
        <v>0</v>
      </c>
      <c r="AA27" s="102">
        <f t="shared" si="13"/>
        <v>0</v>
      </c>
      <c r="AB27" s="97">
        <f t="shared" si="13"/>
        <v>0</v>
      </c>
      <c r="AC27" s="97">
        <f t="shared" si="13"/>
        <v>0</v>
      </c>
      <c r="AD27" s="72"/>
      <c r="AE27" s="72"/>
      <c r="AF27" s="72"/>
      <c r="AG27" s="101" t="e">
        <f t="shared" si="14"/>
        <v>#DIV/0!</v>
      </c>
      <c r="AH27" s="101" t="e">
        <f t="shared" si="15"/>
        <v>#DIV/0!</v>
      </c>
      <c r="AI27" s="101" t="e">
        <f t="shared" si="16"/>
        <v>#DIV/0!</v>
      </c>
      <c r="AK27" s="103"/>
      <c r="AL27" s="103"/>
    </row>
    <row r="28" spans="1:38" ht="15.75" hidden="1" x14ac:dyDescent="0.25">
      <c r="A28" s="92">
        <v>14</v>
      </c>
      <c r="B28" s="93"/>
      <c r="C28" s="94"/>
      <c r="D28" s="95"/>
      <c r="E28" s="96"/>
      <c r="F28" s="72"/>
      <c r="G28" s="97">
        <f t="shared" si="1"/>
        <v>0</v>
      </c>
      <c r="H28" s="97">
        <f t="shared" si="2"/>
        <v>0</v>
      </c>
      <c r="I28" s="98">
        <f t="shared" si="3"/>
        <v>0</v>
      </c>
      <c r="J28" s="95"/>
      <c r="K28" s="96"/>
      <c r="L28" s="96"/>
      <c r="M28" s="99">
        <f t="shared" si="4"/>
        <v>0</v>
      </c>
      <c r="N28" s="99">
        <f t="shared" si="5"/>
        <v>0</v>
      </c>
      <c r="O28" s="100">
        <f t="shared" si="6"/>
        <v>0</v>
      </c>
      <c r="P28" s="95"/>
      <c r="Q28" s="96"/>
      <c r="R28" s="126">
        <f t="shared" si="7"/>
        <v>0</v>
      </c>
      <c r="S28" s="126">
        <f t="shared" si="8"/>
        <v>0</v>
      </c>
      <c r="T28" s="126">
        <f t="shared" si="9"/>
        <v>0</v>
      </c>
      <c r="U28" s="95"/>
      <c r="V28" s="96"/>
      <c r="W28" s="96"/>
      <c r="X28" s="99">
        <f t="shared" si="10"/>
        <v>0</v>
      </c>
      <c r="Y28" s="99">
        <f t="shared" si="11"/>
        <v>0</v>
      </c>
      <c r="Z28" s="100">
        <f t="shared" si="12"/>
        <v>0</v>
      </c>
      <c r="AA28" s="102">
        <f t="shared" si="13"/>
        <v>0</v>
      </c>
      <c r="AB28" s="97">
        <f t="shared" si="13"/>
        <v>0</v>
      </c>
      <c r="AC28" s="97">
        <f t="shared" si="13"/>
        <v>0</v>
      </c>
      <c r="AD28" s="72"/>
      <c r="AE28" s="72"/>
      <c r="AF28" s="72"/>
      <c r="AG28" s="101" t="e">
        <f t="shared" si="14"/>
        <v>#DIV/0!</v>
      </c>
      <c r="AH28" s="101" t="e">
        <f t="shared" si="15"/>
        <v>#DIV/0!</v>
      </c>
      <c r="AI28" s="101" t="e">
        <f t="shared" si="16"/>
        <v>#DIV/0!</v>
      </c>
      <c r="AK28" s="103"/>
      <c r="AL28" s="103"/>
    </row>
    <row r="29" spans="1:38" ht="15.75" hidden="1" x14ac:dyDescent="0.25">
      <c r="A29" s="92">
        <v>15</v>
      </c>
      <c r="B29" s="93"/>
      <c r="C29" s="94"/>
      <c r="D29" s="95"/>
      <c r="E29" s="96"/>
      <c r="F29" s="72"/>
      <c r="G29" s="97">
        <f t="shared" si="1"/>
        <v>0</v>
      </c>
      <c r="H29" s="97">
        <f t="shared" si="2"/>
        <v>0</v>
      </c>
      <c r="I29" s="98">
        <f t="shared" si="3"/>
        <v>0</v>
      </c>
      <c r="J29" s="95"/>
      <c r="K29" s="96"/>
      <c r="L29" s="96"/>
      <c r="M29" s="99">
        <f t="shared" si="4"/>
        <v>0</v>
      </c>
      <c r="N29" s="99">
        <f t="shared" si="5"/>
        <v>0</v>
      </c>
      <c r="O29" s="100">
        <f t="shared" si="6"/>
        <v>0</v>
      </c>
      <c r="P29" s="95"/>
      <c r="Q29" s="96"/>
      <c r="R29" s="126">
        <f t="shared" si="7"/>
        <v>0</v>
      </c>
      <c r="S29" s="126">
        <f t="shared" si="8"/>
        <v>0</v>
      </c>
      <c r="T29" s="126">
        <f t="shared" si="9"/>
        <v>0</v>
      </c>
      <c r="U29" s="95"/>
      <c r="V29" s="96"/>
      <c r="W29" s="96"/>
      <c r="X29" s="99">
        <f t="shared" si="10"/>
        <v>0</v>
      </c>
      <c r="Y29" s="99">
        <f t="shared" si="11"/>
        <v>0</v>
      </c>
      <c r="Z29" s="100">
        <f t="shared" si="12"/>
        <v>0</v>
      </c>
      <c r="AA29" s="102">
        <f t="shared" si="13"/>
        <v>0</v>
      </c>
      <c r="AB29" s="97">
        <f t="shared" si="13"/>
        <v>0</v>
      </c>
      <c r="AC29" s="97">
        <f t="shared" si="13"/>
        <v>0</v>
      </c>
      <c r="AD29" s="72"/>
      <c r="AE29" s="72"/>
      <c r="AF29" s="72"/>
      <c r="AG29" s="101" t="e">
        <f t="shared" si="14"/>
        <v>#DIV/0!</v>
      </c>
      <c r="AH29" s="101" t="e">
        <f t="shared" si="15"/>
        <v>#DIV/0!</v>
      </c>
      <c r="AI29" s="101" t="e">
        <f t="shared" si="16"/>
        <v>#DIV/0!</v>
      </c>
      <c r="AK29" s="103"/>
      <c r="AL29" s="103"/>
    </row>
    <row r="30" spans="1:38" ht="15.75" hidden="1" x14ac:dyDescent="0.25">
      <c r="A30" s="92">
        <v>16</v>
      </c>
      <c r="B30" s="93"/>
      <c r="C30" s="94"/>
      <c r="D30" s="95"/>
      <c r="E30" s="96"/>
      <c r="F30" s="72"/>
      <c r="G30" s="97">
        <f t="shared" si="1"/>
        <v>0</v>
      </c>
      <c r="H30" s="97">
        <f t="shared" si="2"/>
        <v>0</v>
      </c>
      <c r="I30" s="98">
        <f t="shared" si="3"/>
        <v>0</v>
      </c>
      <c r="J30" s="95"/>
      <c r="K30" s="96"/>
      <c r="L30" s="96"/>
      <c r="M30" s="99">
        <f t="shared" si="4"/>
        <v>0</v>
      </c>
      <c r="N30" s="99">
        <f t="shared" si="5"/>
        <v>0</v>
      </c>
      <c r="O30" s="100">
        <f t="shared" si="6"/>
        <v>0</v>
      </c>
      <c r="P30" s="95"/>
      <c r="Q30" s="96"/>
      <c r="R30" s="126">
        <f t="shared" si="7"/>
        <v>0</v>
      </c>
      <c r="S30" s="126">
        <f t="shared" si="8"/>
        <v>0</v>
      </c>
      <c r="T30" s="126">
        <f t="shared" si="9"/>
        <v>0</v>
      </c>
      <c r="U30" s="95"/>
      <c r="V30" s="96"/>
      <c r="W30" s="96"/>
      <c r="X30" s="99">
        <f t="shared" si="10"/>
        <v>0</v>
      </c>
      <c r="Y30" s="99">
        <f t="shared" si="11"/>
        <v>0</v>
      </c>
      <c r="Z30" s="100">
        <f t="shared" si="12"/>
        <v>0</v>
      </c>
      <c r="AA30" s="102">
        <f t="shared" si="13"/>
        <v>0</v>
      </c>
      <c r="AB30" s="97">
        <f t="shared" si="13"/>
        <v>0</v>
      </c>
      <c r="AC30" s="97">
        <f t="shared" si="13"/>
        <v>0</v>
      </c>
      <c r="AD30" s="72"/>
      <c r="AE30" s="72"/>
      <c r="AF30" s="72"/>
      <c r="AG30" s="101" t="e">
        <f t="shared" si="14"/>
        <v>#DIV/0!</v>
      </c>
      <c r="AH30" s="101" t="e">
        <f t="shared" si="15"/>
        <v>#DIV/0!</v>
      </c>
      <c r="AI30" s="101" t="e">
        <f t="shared" si="16"/>
        <v>#DIV/0!</v>
      </c>
      <c r="AK30" s="103"/>
      <c r="AL30" s="103"/>
    </row>
    <row r="31" spans="1:38" ht="15.75" hidden="1" x14ac:dyDescent="0.25">
      <c r="A31" s="92">
        <v>17</v>
      </c>
      <c r="B31" s="93"/>
      <c r="C31" s="94"/>
      <c r="D31" s="95"/>
      <c r="E31" s="96"/>
      <c r="F31" s="72"/>
      <c r="G31" s="97">
        <f t="shared" si="1"/>
        <v>0</v>
      </c>
      <c r="H31" s="97">
        <f t="shared" si="2"/>
        <v>0</v>
      </c>
      <c r="I31" s="98">
        <f t="shared" si="3"/>
        <v>0</v>
      </c>
      <c r="J31" s="95"/>
      <c r="K31" s="96"/>
      <c r="L31" s="96"/>
      <c r="M31" s="99">
        <f t="shared" si="4"/>
        <v>0</v>
      </c>
      <c r="N31" s="99">
        <f t="shared" si="5"/>
        <v>0</v>
      </c>
      <c r="O31" s="100">
        <f t="shared" si="6"/>
        <v>0</v>
      </c>
      <c r="P31" s="95"/>
      <c r="Q31" s="96"/>
      <c r="R31" s="126">
        <f t="shared" si="7"/>
        <v>0</v>
      </c>
      <c r="S31" s="126">
        <f t="shared" si="8"/>
        <v>0</v>
      </c>
      <c r="T31" s="126">
        <f t="shared" si="9"/>
        <v>0</v>
      </c>
      <c r="U31" s="95"/>
      <c r="V31" s="96"/>
      <c r="W31" s="96"/>
      <c r="X31" s="99">
        <f t="shared" si="10"/>
        <v>0</v>
      </c>
      <c r="Y31" s="99">
        <f t="shared" si="11"/>
        <v>0</v>
      </c>
      <c r="Z31" s="100">
        <f t="shared" si="12"/>
        <v>0</v>
      </c>
      <c r="AA31" s="102">
        <f t="shared" si="13"/>
        <v>0</v>
      </c>
      <c r="AB31" s="97">
        <f t="shared" si="13"/>
        <v>0</v>
      </c>
      <c r="AC31" s="97">
        <f t="shared" si="13"/>
        <v>0</v>
      </c>
      <c r="AD31" s="72"/>
      <c r="AE31" s="72"/>
      <c r="AF31" s="72"/>
      <c r="AG31" s="101" t="e">
        <f t="shared" si="14"/>
        <v>#DIV/0!</v>
      </c>
      <c r="AH31" s="101" t="e">
        <f t="shared" si="15"/>
        <v>#DIV/0!</v>
      </c>
      <c r="AI31" s="101" t="e">
        <f t="shared" si="16"/>
        <v>#DIV/0!</v>
      </c>
      <c r="AK31" s="103"/>
      <c r="AL31" s="103"/>
    </row>
    <row r="32" spans="1:38" ht="15.75" hidden="1" x14ac:dyDescent="0.25">
      <c r="A32" s="92">
        <v>18</v>
      </c>
      <c r="B32" s="93"/>
      <c r="C32" s="94"/>
      <c r="D32" s="95"/>
      <c r="E32" s="96"/>
      <c r="F32" s="72"/>
      <c r="G32" s="97">
        <f t="shared" si="1"/>
        <v>0</v>
      </c>
      <c r="H32" s="97">
        <f t="shared" si="2"/>
        <v>0</v>
      </c>
      <c r="I32" s="98">
        <f t="shared" si="3"/>
        <v>0</v>
      </c>
      <c r="J32" s="95"/>
      <c r="K32" s="96"/>
      <c r="L32" s="96"/>
      <c r="M32" s="99">
        <f t="shared" si="4"/>
        <v>0</v>
      </c>
      <c r="N32" s="99">
        <f t="shared" si="5"/>
        <v>0</v>
      </c>
      <c r="O32" s="100">
        <f t="shared" si="6"/>
        <v>0</v>
      </c>
      <c r="P32" s="95"/>
      <c r="Q32" s="96"/>
      <c r="R32" s="126">
        <f t="shared" si="7"/>
        <v>0</v>
      </c>
      <c r="S32" s="126">
        <f t="shared" si="8"/>
        <v>0</v>
      </c>
      <c r="T32" s="126">
        <f t="shared" si="9"/>
        <v>0</v>
      </c>
      <c r="U32" s="95"/>
      <c r="V32" s="96"/>
      <c r="W32" s="96"/>
      <c r="X32" s="99">
        <f t="shared" si="10"/>
        <v>0</v>
      </c>
      <c r="Y32" s="99">
        <f t="shared" si="11"/>
        <v>0</v>
      </c>
      <c r="Z32" s="100">
        <f t="shared" si="12"/>
        <v>0</v>
      </c>
      <c r="AA32" s="102">
        <f t="shared" si="13"/>
        <v>0</v>
      </c>
      <c r="AB32" s="97">
        <f t="shared" si="13"/>
        <v>0</v>
      </c>
      <c r="AC32" s="97">
        <f t="shared" si="13"/>
        <v>0</v>
      </c>
      <c r="AD32" s="72"/>
      <c r="AE32" s="72"/>
      <c r="AF32" s="72"/>
      <c r="AG32" s="101" t="e">
        <f t="shared" si="14"/>
        <v>#DIV/0!</v>
      </c>
      <c r="AH32" s="101" t="e">
        <f t="shared" si="15"/>
        <v>#DIV/0!</v>
      </c>
      <c r="AI32" s="101" t="e">
        <f t="shared" si="16"/>
        <v>#DIV/0!</v>
      </c>
      <c r="AK32" s="103"/>
      <c r="AL32" s="103"/>
    </row>
    <row r="33" spans="1:48" ht="15.75" hidden="1" x14ac:dyDescent="0.25">
      <c r="A33" s="92">
        <v>19</v>
      </c>
      <c r="B33" s="93"/>
      <c r="C33" s="94"/>
      <c r="D33" s="95"/>
      <c r="E33" s="96"/>
      <c r="F33" s="72"/>
      <c r="G33" s="97">
        <f>$G$8*((0.3*D33/$D$14)+(0.35*E33/$E$14)+(0.35*F33/$F$14))</f>
        <v>0</v>
      </c>
      <c r="H33" s="97">
        <f t="shared" si="2"/>
        <v>0</v>
      </c>
      <c r="I33" s="98">
        <f t="shared" si="3"/>
        <v>0</v>
      </c>
      <c r="J33" s="95"/>
      <c r="K33" s="96"/>
      <c r="L33" s="96"/>
      <c r="M33" s="99">
        <f t="shared" si="4"/>
        <v>0</v>
      </c>
      <c r="N33" s="99">
        <f t="shared" si="5"/>
        <v>0</v>
      </c>
      <c r="O33" s="100">
        <f t="shared" si="6"/>
        <v>0</v>
      </c>
      <c r="P33" s="95"/>
      <c r="Q33" s="96"/>
      <c r="R33" s="126">
        <f t="shared" si="7"/>
        <v>0</v>
      </c>
      <c r="S33" s="126">
        <f t="shared" si="8"/>
        <v>0</v>
      </c>
      <c r="T33" s="126">
        <f t="shared" si="9"/>
        <v>0</v>
      </c>
      <c r="U33" s="95"/>
      <c r="V33" s="96"/>
      <c r="W33" s="96"/>
      <c r="X33" s="99">
        <f t="shared" si="10"/>
        <v>0</v>
      </c>
      <c r="Y33" s="99">
        <f t="shared" si="11"/>
        <v>0</v>
      </c>
      <c r="Z33" s="100">
        <f t="shared" si="12"/>
        <v>0</v>
      </c>
      <c r="AA33" s="102">
        <f t="shared" si="13"/>
        <v>0</v>
      </c>
      <c r="AB33" s="97">
        <f t="shared" si="13"/>
        <v>0</v>
      </c>
      <c r="AC33" s="97">
        <f t="shared" si="13"/>
        <v>0</v>
      </c>
      <c r="AD33" s="72"/>
      <c r="AE33" s="72"/>
      <c r="AF33" s="72"/>
      <c r="AG33" s="101" t="e">
        <f t="shared" si="14"/>
        <v>#DIV/0!</v>
      </c>
      <c r="AH33" s="101" t="e">
        <f t="shared" si="15"/>
        <v>#DIV/0!</v>
      </c>
      <c r="AI33" s="101" t="e">
        <f t="shared" si="16"/>
        <v>#DIV/0!</v>
      </c>
      <c r="AK33" s="103"/>
      <c r="AL33" s="103"/>
    </row>
    <row r="34" spans="1:48" ht="15.75" hidden="1" x14ac:dyDescent="0.25">
      <c r="A34" s="92">
        <v>20</v>
      </c>
      <c r="B34" s="93"/>
      <c r="C34" s="94"/>
      <c r="D34" s="95"/>
      <c r="E34" s="96"/>
      <c r="F34" s="72"/>
      <c r="G34" s="97">
        <f t="shared" si="1"/>
        <v>0</v>
      </c>
      <c r="H34" s="97">
        <f t="shared" si="2"/>
        <v>0</v>
      </c>
      <c r="I34" s="98">
        <f t="shared" si="3"/>
        <v>0</v>
      </c>
      <c r="J34" s="95"/>
      <c r="K34" s="96"/>
      <c r="L34" s="96"/>
      <c r="M34" s="99">
        <f t="shared" si="4"/>
        <v>0</v>
      </c>
      <c r="N34" s="99">
        <f t="shared" si="5"/>
        <v>0</v>
      </c>
      <c r="O34" s="100">
        <f t="shared" si="6"/>
        <v>0</v>
      </c>
      <c r="P34" s="95"/>
      <c r="Q34" s="96"/>
      <c r="R34" s="126">
        <f t="shared" si="7"/>
        <v>0</v>
      </c>
      <c r="S34" s="126">
        <f t="shared" si="8"/>
        <v>0</v>
      </c>
      <c r="T34" s="126">
        <f t="shared" si="9"/>
        <v>0</v>
      </c>
      <c r="U34" s="95"/>
      <c r="V34" s="96"/>
      <c r="W34" s="96"/>
      <c r="X34" s="99">
        <f t="shared" si="10"/>
        <v>0</v>
      </c>
      <c r="Y34" s="99">
        <f t="shared" si="11"/>
        <v>0</v>
      </c>
      <c r="Z34" s="100">
        <f t="shared" si="12"/>
        <v>0</v>
      </c>
      <c r="AA34" s="102">
        <f t="shared" si="13"/>
        <v>0</v>
      </c>
      <c r="AB34" s="97">
        <f t="shared" si="13"/>
        <v>0</v>
      </c>
      <c r="AC34" s="97">
        <f t="shared" si="13"/>
        <v>0</v>
      </c>
      <c r="AD34" s="72"/>
      <c r="AE34" s="72"/>
      <c r="AF34" s="72"/>
      <c r="AG34" s="101" t="e">
        <f t="shared" si="14"/>
        <v>#DIV/0!</v>
      </c>
      <c r="AH34" s="101" t="e">
        <f t="shared" si="15"/>
        <v>#DIV/0!</v>
      </c>
      <c r="AI34" s="101" t="e">
        <f t="shared" si="16"/>
        <v>#DIV/0!</v>
      </c>
      <c r="AK34" s="103"/>
      <c r="AL34" s="103"/>
    </row>
    <row r="35" spans="1:48" ht="15.75" hidden="1" x14ac:dyDescent="0.25">
      <c r="A35" s="92">
        <v>21</v>
      </c>
      <c r="B35" s="93"/>
      <c r="C35" s="94"/>
      <c r="D35" s="95"/>
      <c r="E35" s="96"/>
      <c r="F35" s="72"/>
      <c r="G35" s="97">
        <f t="shared" si="1"/>
        <v>0</v>
      </c>
      <c r="H35" s="97">
        <f t="shared" si="2"/>
        <v>0</v>
      </c>
      <c r="I35" s="98">
        <f t="shared" si="3"/>
        <v>0</v>
      </c>
      <c r="J35" s="95"/>
      <c r="K35" s="96"/>
      <c r="L35" s="96"/>
      <c r="M35" s="99">
        <f t="shared" si="4"/>
        <v>0</v>
      </c>
      <c r="N35" s="99">
        <f t="shared" si="5"/>
        <v>0</v>
      </c>
      <c r="O35" s="100">
        <f t="shared" si="6"/>
        <v>0</v>
      </c>
      <c r="P35" s="95"/>
      <c r="Q35" s="96"/>
      <c r="R35" s="126">
        <f t="shared" si="7"/>
        <v>0</v>
      </c>
      <c r="S35" s="126">
        <f t="shared" si="8"/>
        <v>0</v>
      </c>
      <c r="T35" s="126">
        <f t="shared" si="9"/>
        <v>0</v>
      </c>
      <c r="U35" s="95"/>
      <c r="V35" s="96"/>
      <c r="W35" s="96"/>
      <c r="X35" s="99">
        <f t="shared" si="10"/>
        <v>0</v>
      </c>
      <c r="Y35" s="99">
        <f t="shared" si="11"/>
        <v>0</v>
      </c>
      <c r="Z35" s="100">
        <f t="shared" si="12"/>
        <v>0</v>
      </c>
      <c r="AA35" s="102">
        <f t="shared" si="13"/>
        <v>0</v>
      </c>
      <c r="AB35" s="97">
        <f t="shared" si="13"/>
        <v>0</v>
      </c>
      <c r="AC35" s="97">
        <f t="shared" si="13"/>
        <v>0</v>
      </c>
      <c r="AD35" s="72"/>
      <c r="AE35" s="72"/>
      <c r="AF35" s="72"/>
      <c r="AG35" s="101" t="e">
        <f t="shared" si="14"/>
        <v>#DIV/0!</v>
      </c>
      <c r="AH35" s="101" t="e">
        <f t="shared" si="15"/>
        <v>#DIV/0!</v>
      </c>
      <c r="AI35" s="101" t="e">
        <f t="shared" si="16"/>
        <v>#DIV/0!</v>
      </c>
      <c r="AK35" s="103"/>
      <c r="AL35" s="103"/>
    </row>
    <row r="36" spans="1:48" ht="15.75" hidden="1" x14ac:dyDescent="0.25">
      <c r="A36" s="92">
        <v>22</v>
      </c>
      <c r="B36" s="93"/>
      <c r="C36" s="94"/>
      <c r="D36" s="95"/>
      <c r="E36" s="96"/>
      <c r="F36" s="72"/>
      <c r="G36" s="97">
        <f t="shared" si="1"/>
        <v>0</v>
      </c>
      <c r="H36" s="97">
        <f t="shared" si="2"/>
        <v>0</v>
      </c>
      <c r="I36" s="98">
        <f t="shared" si="3"/>
        <v>0</v>
      </c>
      <c r="J36" s="95"/>
      <c r="K36" s="96"/>
      <c r="L36" s="96"/>
      <c r="M36" s="99">
        <f t="shared" si="4"/>
        <v>0</v>
      </c>
      <c r="N36" s="99">
        <f t="shared" si="5"/>
        <v>0</v>
      </c>
      <c r="O36" s="100">
        <f t="shared" si="6"/>
        <v>0</v>
      </c>
      <c r="P36" s="95"/>
      <c r="Q36" s="96"/>
      <c r="R36" s="126">
        <f t="shared" si="7"/>
        <v>0</v>
      </c>
      <c r="S36" s="126">
        <f t="shared" si="8"/>
        <v>0</v>
      </c>
      <c r="T36" s="126">
        <f t="shared" si="9"/>
        <v>0</v>
      </c>
      <c r="U36" s="95"/>
      <c r="V36" s="96"/>
      <c r="W36" s="96"/>
      <c r="X36" s="99">
        <f t="shared" si="10"/>
        <v>0</v>
      </c>
      <c r="Y36" s="99">
        <f t="shared" si="11"/>
        <v>0</v>
      </c>
      <c r="Z36" s="100">
        <f t="shared" si="12"/>
        <v>0</v>
      </c>
      <c r="AA36" s="102">
        <f t="shared" si="13"/>
        <v>0</v>
      </c>
      <c r="AB36" s="97">
        <f t="shared" si="13"/>
        <v>0</v>
      </c>
      <c r="AC36" s="97">
        <f t="shared" si="13"/>
        <v>0</v>
      </c>
      <c r="AD36" s="72"/>
      <c r="AE36" s="72"/>
      <c r="AF36" s="72"/>
      <c r="AG36" s="101" t="e">
        <f t="shared" si="14"/>
        <v>#DIV/0!</v>
      </c>
      <c r="AH36" s="101" t="e">
        <f t="shared" si="15"/>
        <v>#DIV/0!</v>
      </c>
      <c r="AI36" s="101" t="e">
        <f t="shared" si="16"/>
        <v>#DIV/0!</v>
      </c>
      <c r="AK36" s="103"/>
      <c r="AL36" s="103"/>
    </row>
    <row r="37" spans="1:48" ht="15.75" hidden="1" x14ac:dyDescent="0.25">
      <c r="A37" s="92">
        <v>23</v>
      </c>
      <c r="B37" s="93"/>
      <c r="C37" s="94"/>
      <c r="D37" s="95"/>
      <c r="E37" s="96"/>
      <c r="F37" s="72"/>
      <c r="G37" s="97">
        <f t="shared" si="1"/>
        <v>0</v>
      </c>
      <c r="H37" s="97">
        <f t="shared" si="2"/>
        <v>0</v>
      </c>
      <c r="I37" s="98">
        <f t="shared" si="3"/>
        <v>0</v>
      </c>
      <c r="J37" s="95"/>
      <c r="K37" s="96"/>
      <c r="L37" s="96"/>
      <c r="M37" s="99">
        <f t="shared" si="4"/>
        <v>0</v>
      </c>
      <c r="N37" s="99">
        <f t="shared" si="5"/>
        <v>0</v>
      </c>
      <c r="O37" s="100">
        <f t="shared" si="6"/>
        <v>0</v>
      </c>
      <c r="P37" s="95"/>
      <c r="Q37" s="96"/>
      <c r="R37" s="126">
        <f t="shared" si="7"/>
        <v>0</v>
      </c>
      <c r="S37" s="126">
        <f t="shared" si="8"/>
        <v>0</v>
      </c>
      <c r="T37" s="126">
        <f t="shared" si="9"/>
        <v>0</v>
      </c>
      <c r="U37" s="95"/>
      <c r="V37" s="96"/>
      <c r="W37" s="96"/>
      <c r="X37" s="99">
        <f t="shared" si="10"/>
        <v>0</v>
      </c>
      <c r="Y37" s="99">
        <f t="shared" si="11"/>
        <v>0</v>
      </c>
      <c r="Z37" s="100">
        <f t="shared" si="12"/>
        <v>0</v>
      </c>
      <c r="AA37" s="102">
        <f t="shared" si="13"/>
        <v>0</v>
      </c>
      <c r="AB37" s="97">
        <f t="shared" si="13"/>
        <v>0</v>
      </c>
      <c r="AC37" s="97">
        <f t="shared" si="13"/>
        <v>0</v>
      </c>
      <c r="AD37" s="72"/>
      <c r="AE37" s="72"/>
      <c r="AF37" s="72"/>
      <c r="AG37" s="101" t="e">
        <f t="shared" si="14"/>
        <v>#DIV/0!</v>
      </c>
      <c r="AH37" s="101" t="e">
        <f t="shared" si="15"/>
        <v>#DIV/0!</v>
      </c>
      <c r="AI37" s="101" t="e">
        <f t="shared" si="16"/>
        <v>#DIV/0!</v>
      </c>
      <c r="AK37" s="103"/>
      <c r="AL37" s="103"/>
    </row>
    <row r="38" spans="1:48" ht="15.75" hidden="1" x14ac:dyDescent="0.25">
      <c r="A38" s="92">
        <v>24</v>
      </c>
      <c r="B38" s="93"/>
      <c r="C38" s="94"/>
      <c r="D38" s="95"/>
      <c r="E38" s="96"/>
      <c r="F38" s="72"/>
      <c r="G38" s="97">
        <f t="shared" si="1"/>
        <v>0</v>
      </c>
      <c r="H38" s="97">
        <f t="shared" si="2"/>
        <v>0</v>
      </c>
      <c r="I38" s="98">
        <f t="shared" si="3"/>
        <v>0</v>
      </c>
      <c r="J38" s="95"/>
      <c r="K38" s="96"/>
      <c r="L38" s="96"/>
      <c r="M38" s="99">
        <f t="shared" si="4"/>
        <v>0</v>
      </c>
      <c r="N38" s="99">
        <f t="shared" si="5"/>
        <v>0</v>
      </c>
      <c r="O38" s="100">
        <f t="shared" si="6"/>
        <v>0</v>
      </c>
      <c r="P38" s="95"/>
      <c r="Q38" s="96"/>
      <c r="R38" s="126">
        <f t="shared" si="7"/>
        <v>0</v>
      </c>
      <c r="S38" s="126">
        <f t="shared" si="8"/>
        <v>0</v>
      </c>
      <c r="T38" s="126">
        <f t="shared" si="9"/>
        <v>0</v>
      </c>
      <c r="U38" s="95"/>
      <c r="V38" s="96"/>
      <c r="W38" s="96"/>
      <c r="X38" s="99">
        <f t="shared" si="10"/>
        <v>0</v>
      </c>
      <c r="Y38" s="99">
        <f t="shared" si="11"/>
        <v>0</v>
      </c>
      <c r="Z38" s="100">
        <f t="shared" si="12"/>
        <v>0</v>
      </c>
      <c r="AA38" s="102">
        <f t="shared" si="13"/>
        <v>0</v>
      </c>
      <c r="AB38" s="97">
        <f t="shared" si="13"/>
        <v>0</v>
      </c>
      <c r="AC38" s="97">
        <f t="shared" si="13"/>
        <v>0</v>
      </c>
      <c r="AD38" s="72"/>
      <c r="AE38" s="72"/>
      <c r="AF38" s="72"/>
      <c r="AG38" s="101" t="e">
        <f t="shared" si="14"/>
        <v>#DIV/0!</v>
      </c>
      <c r="AH38" s="101" t="e">
        <f t="shared" si="15"/>
        <v>#DIV/0!</v>
      </c>
      <c r="AI38" s="101" t="e">
        <f t="shared" si="16"/>
        <v>#DIV/0!</v>
      </c>
      <c r="AK38" s="103"/>
      <c r="AL38" s="103"/>
    </row>
    <row r="39" spans="1:48" ht="15.75" hidden="1" x14ac:dyDescent="0.25">
      <c r="A39" s="92">
        <v>25</v>
      </c>
      <c r="B39" s="93"/>
      <c r="C39" s="94"/>
      <c r="D39" s="95"/>
      <c r="E39" s="96"/>
      <c r="F39" s="72"/>
      <c r="G39" s="97">
        <f t="shared" si="1"/>
        <v>0</v>
      </c>
      <c r="H39" s="97">
        <f t="shared" si="2"/>
        <v>0</v>
      </c>
      <c r="I39" s="98">
        <f t="shared" si="3"/>
        <v>0</v>
      </c>
      <c r="J39" s="95"/>
      <c r="K39" s="96"/>
      <c r="L39" s="96"/>
      <c r="M39" s="99">
        <f t="shared" si="4"/>
        <v>0</v>
      </c>
      <c r="N39" s="99">
        <f t="shared" si="5"/>
        <v>0</v>
      </c>
      <c r="O39" s="100">
        <f t="shared" si="6"/>
        <v>0</v>
      </c>
      <c r="P39" s="95"/>
      <c r="Q39" s="96"/>
      <c r="R39" s="126">
        <f t="shared" si="7"/>
        <v>0</v>
      </c>
      <c r="S39" s="126">
        <f t="shared" si="8"/>
        <v>0</v>
      </c>
      <c r="T39" s="126">
        <f t="shared" si="9"/>
        <v>0</v>
      </c>
      <c r="U39" s="95"/>
      <c r="V39" s="96"/>
      <c r="W39" s="96"/>
      <c r="X39" s="99">
        <f t="shared" si="10"/>
        <v>0</v>
      </c>
      <c r="Y39" s="99">
        <f t="shared" si="11"/>
        <v>0</v>
      </c>
      <c r="Z39" s="100">
        <f t="shared" si="12"/>
        <v>0</v>
      </c>
      <c r="AA39" s="102">
        <f t="shared" si="13"/>
        <v>0</v>
      </c>
      <c r="AB39" s="97">
        <f t="shared" si="13"/>
        <v>0</v>
      </c>
      <c r="AC39" s="97">
        <f t="shared" si="13"/>
        <v>0</v>
      </c>
      <c r="AD39" s="72"/>
      <c r="AE39" s="72"/>
      <c r="AF39" s="72"/>
      <c r="AG39" s="101" t="e">
        <f t="shared" si="14"/>
        <v>#DIV/0!</v>
      </c>
      <c r="AH39" s="101" t="e">
        <f t="shared" si="15"/>
        <v>#DIV/0!</v>
      </c>
      <c r="AI39" s="101" t="e">
        <f t="shared" si="16"/>
        <v>#DIV/0!</v>
      </c>
      <c r="AK39" s="103"/>
      <c r="AL39" s="103"/>
    </row>
    <row r="40" spans="1:48" ht="15.75" hidden="1" x14ac:dyDescent="0.25">
      <c r="A40" s="92">
        <v>26</v>
      </c>
      <c r="B40" s="93"/>
      <c r="C40" s="94"/>
      <c r="D40" s="95"/>
      <c r="E40" s="96"/>
      <c r="F40" s="72"/>
      <c r="G40" s="97">
        <f t="shared" si="1"/>
        <v>0</v>
      </c>
      <c r="H40" s="97">
        <f t="shared" si="2"/>
        <v>0</v>
      </c>
      <c r="I40" s="98">
        <f t="shared" si="3"/>
        <v>0</v>
      </c>
      <c r="J40" s="95"/>
      <c r="K40" s="96"/>
      <c r="L40" s="96"/>
      <c r="M40" s="99">
        <f t="shared" si="4"/>
        <v>0</v>
      </c>
      <c r="N40" s="99">
        <f t="shared" si="5"/>
        <v>0</v>
      </c>
      <c r="O40" s="100">
        <f t="shared" si="6"/>
        <v>0</v>
      </c>
      <c r="P40" s="95"/>
      <c r="Q40" s="96"/>
      <c r="R40" s="126">
        <f t="shared" si="7"/>
        <v>0</v>
      </c>
      <c r="S40" s="126">
        <f t="shared" si="8"/>
        <v>0</v>
      </c>
      <c r="T40" s="126">
        <f t="shared" si="9"/>
        <v>0</v>
      </c>
      <c r="U40" s="95"/>
      <c r="V40" s="96"/>
      <c r="W40" s="96"/>
      <c r="X40" s="99">
        <f t="shared" si="10"/>
        <v>0</v>
      </c>
      <c r="Y40" s="99">
        <f t="shared" si="11"/>
        <v>0</v>
      </c>
      <c r="Z40" s="100">
        <f t="shared" si="12"/>
        <v>0</v>
      </c>
      <c r="AA40" s="102">
        <f t="shared" ref="AA40:AC45" si="17">G40+M40+X40+R40</f>
        <v>0</v>
      </c>
      <c r="AB40" s="97">
        <f t="shared" si="17"/>
        <v>0</v>
      </c>
      <c r="AC40" s="97">
        <f t="shared" si="17"/>
        <v>0</v>
      </c>
      <c r="AD40" s="72"/>
      <c r="AE40" s="72"/>
      <c r="AF40" s="72"/>
      <c r="AG40" s="101" t="e">
        <f t="shared" si="14"/>
        <v>#DIV/0!</v>
      </c>
      <c r="AH40" s="101" t="e">
        <f t="shared" si="15"/>
        <v>#DIV/0!</v>
      </c>
      <c r="AI40" s="101" t="e">
        <f t="shared" si="16"/>
        <v>#DIV/0!</v>
      </c>
      <c r="AK40" s="103"/>
      <c r="AL40" s="103"/>
    </row>
    <row r="41" spans="1:48" ht="15.75" hidden="1" x14ac:dyDescent="0.25">
      <c r="A41" s="92">
        <v>27</v>
      </c>
      <c r="B41" s="93"/>
      <c r="C41" s="94"/>
      <c r="D41" s="95"/>
      <c r="E41" s="96"/>
      <c r="F41" s="72"/>
      <c r="G41" s="97">
        <f t="shared" si="1"/>
        <v>0</v>
      </c>
      <c r="H41" s="97">
        <f t="shared" si="2"/>
        <v>0</v>
      </c>
      <c r="I41" s="98">
        <f t="shared" si="3"/>
        <v>0</v>
      </c>
      <c r="J41" s="95"/>
      <c r="K41" s="96"/>
      <c r="L41" s="96"/>
      <c r="M41" s="99">
        <f t="shared" si="4"/>
        <v>0</v>
      </c>
      <c r="N41" s="99">
        <f t="shared" si="5"/>
        <v>0</v>
      </c>
      <c r="O41" s="100">
        <f t="shared" si="6"/>
        <v>0</v>
      </c>
      <c r="P41" s="95"/>
      <c r="Q41" s="96"/>
      <c r="R41" s="126">
        <f t="shared" si="7"/>
        <v>0</v>
      </c>
      <c r="S41" s="126">
        <f t="shared" si="8"/>
        <v>0</v>
      </c>
      <c r="T41" s="126">
        <f t="shared" si="9"/>
        <v>0</v>
      </c>
      <c r="U41" s="95"/>
      <c r="V41" s="96"/>
      <c r="W41" s="96"/>
      <c r="X41" s="99">
        <f t="shared" si="10"/>
        <v>0</v>
      </c>
      <c r="Y41" s="99">
        <f t="shared" si="11"/>
        <v>0</v>
      </c>
      <c r="Z41" s="100">
        <f t="shared" si="12"/>
        <v>0</v>
      </c>
      <c r="AA41" s="102">
        <f t="shared" si="17"/>
        <v>0</v>
      </c>
      <c r="AB41" s="97">
        <f t="shared" si="17"/>
        <v>0</v>
      </c>
      <c r="AC41" s="97">
        <f t="shared" si="17"/>
        <v>0</v>
      </c>
      <c r="AD41" s="72"/>
      <c r="AE41" s="72"/>
      <c r="AF41" s="72"/>
      <c r="AG41" s="101" t="e">
        <f t="shared" si="14"/>
        <v>#DIV/0!</v>
      </c>
      <c r="AH41" s="101" t="e">
        <f t="shared" si="15"/>
        <v>#DIV/0!</v>
      </c>
      <c r="AI41" s="101" t="e">
        <f t="shared" si="16"/>
        <v>#DIV/0!</v>
      </c>
      <c r="AK41" s="103"/>
      <c r="AL41" s="103"/>
    </row>
    <row r="42" spans="1:48" ht="15.75" hidden="1" x14ac:dyDescent="0.25">
      <c r="A42" s="92">
        <v>28</v>
      </c>
      <c r="B42" s="93"/>
      <c r="C42" s="94"/>
      <c r="D42" s="95"/>
      <c r="E42" s="96"/>
      <c r="F42" s="72"/>
      <c r="G42" s="97">
        <f t="shared" si="1"/>
        <v>0</v>
      </c>
      <c r="H42" s="97">
        <f t="shared" si="2"/>
        <v>0</v>
      </c>
      <c r="I42" s="98">
        <f t="shared" si="3"/>
        <v>0</v>
      </c>
      <c r="J42" s="95"/>
      <c r="K42" s="96"/>
      <c r="L42" s="96"/>
      <c r="M42" s="99">
        <f t="shared" si="4"/>
        <v>0</v>
      </c>
      <c r="N42" s="99">
        <f t="shared" si="5"/>
        <v>0</v>
      </c>
      <c r="O42" s="100">
        <f t="shared" si="6"/>
        <v>0</v>
      </c>
      <c r="P42" s="95"/>
      <c r="Q42" s="96"/>
      <c r="R42" s="126">
        <f t="shared" si="7"/>
        <v>0</v>
      </c>
      <c r="S42" s="126">
        <f t="shared" si="8"/>
        <v>0</v>
      </c>
      <c r="T42" s="126">
        <f t="shared" si="9"/>
        <v>0</v>
      </c>
      <c r="U42" s="95"/>
      <c r="V42" s="96"/>
      <c r="W42" s="96"/>
      <c r="X42" s="99">
        <f t="shared" si="10"/>
        <v>0</v>
      </c>
      <c r="Y42" s="99">
        <f t="shared" si="11"/>
        <v>0</v>
      </c>
      <c r="Z42" s="100">
        <f t="shared" si="12"/>
        <v>0</v>
      </c>
      <c r="AA42" s="102">
        <f t="shared" si="17"/>
        <v>0</v>
      </c>
      <c r="AB42" s="97">
        <f t="shared" si="17"/>
        <v>0</v>
      </c>
      <c r="AC42" s="97">
        <f t="shared" si="17"/>
        <v>0</v>
      </c>
      <c r="AD42" s="72"/>
      <c r="AE42" s="72"/>
      <c r="AF42" s="72"/>
      <c r="AG42" s="101" t="e">
        <f t="shared" si="14"/>
        <v>#DIV/0!</v>
      </c>
      <c r="AH42" s="101" t="e">
        <f t="shared" si="15"/>
        <v>#DIV/0!</v>
      </c>
      <c r="AI42" s="101" t="e">
        <f t="shared" si="16"/>
        <v>#DIV/0!</v>
      </c>
      <c r="AK42" s="103"/>
      <c r="AL42" s="103"/>
    </row>
    <row r="43" spans="1:48" ht="15.75" hidden="1" x14ac:dyDescent="0.25">
      <c r="A43" s="92">
        <v>29</v>
      </c>
      <c r="B43" s="93"/>
      <c r="C43" s="94"/>
      <c r="D43" s="95"/>
      <c r="E43" s="96"/>
      <c r="F43" s="72"/>
      <c r="G43" s="97">
        <f t="shared" si="1"/>
        <v>0</v>
      </c>
      <c r="H43" s="97">
        <f t="shared" si="2"/>
        <v>0</v>
      </c>
      <c r="I43" s="98">
        <f t="shared" si="3"/>
        <v>0</v>
      </c>
      <c r="J43" s="95"/>
      <c r="K43" s="96"/>
      <c r="L43" s="96"/>
      <c r="M43" s="99">
        <f t="shared" si="4"/>
        <v>0</v>
      </c>
      <c r="N43" s="99">
        <f t="shared" si="5"/>
        <v>0</v>
      </c>
      <c r="O43" s="100">
        <f t="shared" si="6"/>
        <v>0</v>
      </c>
      <c r="P43" s="95"/>
      <c r="Q43" s="96"/>
      <c r="R43" s="126">
        <f t="shared" si="7"/>
        <v>0</v>
      </c>
      <c r="S43" s="126">
        <f t="shared" si="8"/>
        <v>0</v>
      </c>
      <c r="T43" s="126">
        <f t="shared" si="9"/>
        <v>0</v>
      </c>
      <c r="U43" s="95"/>
      <c r="V43" s="96"/>
      <c r="W43" s="96"/>
      <c r="X43" s="99">
        <f t="shared" si="10"/>
        <v>0</v>
      </c>
      <c r="Y43" s="99">
        <f t="shared" si="11"/>
        <v>0</v>
      </c>
      <c r="Z43" s="100">
        <f t="shared" si="12"/>
        <v>0</v>
      </c>
      <c r="AA43" s="102">
        <f t="shared" si="17"/>
        <v>0</v>
      </c>
      <c r="AB43" s="97">
        <f t="shared" si="17"/>
        <v>0</v>
      </c>
      <c r="AC43" s="97">
        <f t="shared" si="17"/>
        <v>0</v>
      </c>
      <c r="AD43" s="72"/>
      <c r="AE43" s="72"/>
      <c r="AF43" s="72"/>
      <c r="AG43" s="101" t="e">
        <f t="shared" si="14"/>
        <v>#DIV/0!</v>
      </c>
      <c r="AH43" s="101" t="e">
        <f t="shared" si="15"/>
        <v>#DIV/0!</v>
      </c>
      <c r="AI43" s="101" t="e">
        <f t="shared" si="16"/>
        <v>#DIV/0!</v>
      </c>
      <c r="AK43" s="103"/>
      <c r="AL43" s="103"/>
    </row>
    <row r="44" spans="1:48" ht="15.75" hidden="1" x14ac:dyDescent="0.25">
      <c r="A44" s="92">
        <v>30</v>
      </c>
      <c r="B44" s="93"/>
      <c r="C44" s="94"/>
      <c r="D44" s="95"/>
      <c r="E44" s="96"/>
      <c r="F44" s="72"/>
      <c r="G44" s="97">
        <f t="shared" si="1"/>
        <v>0</v>
      </c>
      <c r="H44" s="97">
        <f t="shared" si="2"/>
        <v>0</v>
      </c>
      <c r="I44" s="98">
        <f t="shared" si="3"/>
        <v>0</v>
      </c>
      <c r="J44" s="95"/>
      <c r="K44" s="96"/>
      <c r="L44" s="96"/>
      <c r="M44" s="99">
        <f t="shared" si="4"/>
        <v>0</v>
      </c>
      <c r="N44" s="99">
        <f t="shared" si="5"/>
        <v>0</v>
      </c>
      <c r="O44" s="100">
        <f t="shared" si="6"/>
        <v>0</v>
      </c>
      <c r="P44" s="95"/>
      <c r="Q44" s="96"/>
      <c r="R44" s="126">
        <f t="shared" si="7"/>
        <v>0</v>
      </c>
      <c r="S44" s="126">
        <f t="shared" si="8"/>
        <v>0</v>
      </c>
      <c r="T44" s="126">
        <f t="shared" si="9"/>
        <v>0</v>
      </c>
      <c r="U44" s="95"/>
      <c r="V44" s="96"/>
      <c r="W44" s="96"/>
      <c r="X44" s="99">
        <f t="shared" si="10"/>
        <v>0</v>
      </c>
      <c r="Y44" s="99">
        <f t="shared" si="11"/>
        <v>0</v>
      </c>
      <c r="Z44" s="100">
        <f t="shared" si="12"/>
        <v>0</v>
      </c>
      <c r="AA44" s="102">
        <f t="shared" si="17"/>
        <v>0</v>
      </c>
      <c r="AB44" s="97">
        <f t="shared" si="17"/>
        <v>0</v>
      </c>
      <c r="AC44" s="97">
        <f t="shared" si="17"/>
        <v>0</v>
      </c>
      <c r="AD44" s="72"/>
      <c r="AE44" s="72"/>
      <c r="AF44" s="72"/>
      <c r="AG44" s="101" t="e">
        <f t="shared" si="14"/>
        <v>#DIV/0!</v>
      </c>
      <c r="AH44" s="101" t="e">
        <f t="shared" si="15"/>
        <v>#DIV/0!</v>
      </c>
      <c r="AI44" s="101" t="e">
        <f t="shared" si="16"/>
        <v>#DIV/0!</v>
      </c>
      <c r="AK44" s="103"/>
      <c r="AL44" s="103"/>
    </row>
    <row r="45" spans="1:48" ht="16.5" hidden="1" thickBot="1" x14ac:dyDescent="0.3">
      <c r="A45" s="92">
        <v>31</v>
      </c>
      <c r="B45" s="93"/>
      <c r="C45" s="94"/>
      <c r="D45" s="104"/>
      <c r="E45" s="105"/>
      <c r="F45" s="106"/>
      <c r="G45" s="107">
        <f t="shared" si="1"/>
        <v>0</v>
      </c>
      <c r="H45" s="107">
        <f t="shared" si="2"/>
        <v>0</v>
      </c>
      <c r="I45" s="108">
        <f t="shared" si="3"/>
        <v>0</v>
      </c>
      <c r="J45" s="104"/>
      <c r="K45" s="105"/>
      <c r="L45" s="105"/>
      <c r="M45" s="109">
        <f t="shared" si="4"/>
        <v>0</v>
      </c>
      <c r="N45" s="109">
        <f t="shared" si="5"/>
        <v>0</v>
      </c>
      <c r="O45" s="110">
        <f t="shared" si="6"/>
        <v>0</v>
      </c>
      <c r="P45" s="104"/>
      <c r="Q45" s="105"/>
      <c r="R45" s="126">
        <f t="shared" si="7"/>
        <v>0</v>
      </c>
      <c r="S45" s="126">
        <f t="shared" si="8"/>
        <v>0</v>
      </c>
      <c r="T45" s="126">
        <f t="shared" si="9"/>
        <v>0</v>
      </c>
      <c r="U45" s="104"/>
      <c r="V45" s="105"/>
      <c r="W45" s="105"/>
      <c r="X45" s="109">
        <f t="shared" si="10"/>
        <v>0</v>
      </c>
      <c r="Y45" s="109">
        <f t="shared" si="11"/>
        <v>0</v>
      </c>
      <c r="Z45" s="110">
        <f t="shared" si="12"/>
        <v>0</v>
      </c>
      <c r="AA45" s="102">
        <f t="shared" si="17"/>
        <v>0</v>
      </c>
      <c r="AB45" s="97">
        <f t="shared" si="17"/>
        <v>0</v>
      </c>
      <c r="AC45" s="97">
        <f t="shared" si="17"/>
        <v>0</v>
      </c>
      <c r="AD45" s="72"/>
      <c r="AE45" s="72"/>
      <c r="AF45" s="72"/>
      <c r="AG45" s="101" t="e">
        <f t="shared" si="14"/>
        <v>#DIV/0!</v>
      </c>
      <c r="AH45" s="101" t="e">
        <f t="shared" si="15"/>
        <v>#DIV/0!</v>
      </c>
      <c r="AI45" s="101" t="e">
        <f t="shared" si="16"/>
        <v>#DIV/0!</v>
      </c>
      <c r="AK45" s="103"/>
      <c r="AL45" s="103"/>
    </row>
    <row r="46" spans="1:48" ht="34.5" customHeight="1" x14ac:dyDescent="0.2">
      <c r="A46" s="111" t="s">
        <v>122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AA46" s="112"/>
      <c r="AB46" s="112"/>
      <c r="AC46" s="112"/>
      <c r="AD46" s="112"/>
      <c r="AE46" s="112"/>
      <c r="AF46" s="112"/>
      <c r="AK46" s="103"/>
      <c r="AL46" s="103"/>
    </row>
    <row r="47" spans="1:48" ht="29.25" customHeight="1" x14ac:dyDescent="0.2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AA47" s="112"/>
      <c r="AB47" s="112"/>
      <c r="AC47" s="112"/>
      <c r="AD47" s="112"/>
      <c r="AE47" s="112"/>
      <c r="AF47" s="112"/>
      <c r="AK47" s="103"/>
      <c r="AL47" s="103"/>
    </row>
    <row r="48" spans="1:48" ht="50.25" customHeight="1" x14ac:dyDescent="0.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03"/>
      <c r="AL48" s="10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</row>
    <row r="49" spans="2:17" x14ac:dyDescent="0.2">
      <c r="B49" s="114"/>
      <c r="C49" s="113"/>
      <c r="D49" s="113"/>
      <c r="E49" s="113"/>
      <c r="F49" s="112"/>
      <c r="G49" s="112"/>
      <c r="H49" s="112"/>
      <c r="I49" s="112"/>
      <c r="J49" s="113"/>
      <c r="K49" s="113"/>
      <c r="L49" s="113"/>
      <c r="M49" s="113"/>
      <c r="N49" s="113"/>
      <c r="O49" s="113"/>
      <c r="P49" s="113"/>
      <c r="Q49" s="113"/>
    </row>
    <row r="50" spans="2:17" x14ac:dyDescent="0.2">
      <c r="B50" s="70"/>
      <c r="C50" s="113"/>
      <c r="D50" s="113"/>
      <c r="E50" s="113"/>
      <c r="F50" s="112"/>
      <c r="G50" s="112"/>
      <c r="H50" s="112"/>
      <c r="I50" s="112"/>
      <c r="J50" s="113"/>
      <c r="K50" s="113"/>
      <c r="L50" s="113"/>
      <c r="M50" s="113"/>
      <c r="N50" s="113"/>
      <c r="O50" s="113"/>
      <c r="P50" s="113"/>
      <c r="Q50" s="113"/>
    </row>
    <row r="51" spans="2:17" x14ac:dyDescent="0.2">
      <c r="D51" s="73"/>
      <c r="E51" s="73"/>
      <c r="F51" s="115"/>
      <c r="G51" s="115"/>
      <c r="H51" s="115"/>
      <c r="I51" s="115"/>
      <c r="J51" s="116"/>
      <c r="K51" s="116"/>
      <c r="L51" s="116"/>
      <c r="M51" s="116"/>
      <c r="N51" s="116"/>
      <c r="O51" s="116"/>
      <c r="P51" s="116"/>
      <c r="Q51" s="116"/>
    </row>
    <row r="52" spans="2:17" x14ac:dyDescent="0.2">
      <c r="D52" s="73"/>
      <c r="E52" s="7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</row>
    <row r="53" spans="2:17" x14ac:dyDescent="0.2">
      <c r="B53" s="70"/>
      <c r="D53" s="73"/>
      <c r="E53" s="73"/>
      <c r="F53" s="117"/>
      <c r="G53" s="117"/>
      <c r="H53" s="117"/>
      <c r="I53" s="117"/>
      <c r="J53" s="113"/>
      <c r="K53" s="113"/>
      <c r="L53" s="113"/>
      <c r="M53" s="113"/>
      <c r="N53" s="113"/>
      <c r="O53" s="113"/>
      <c r="P53" s="113"/>
      <c r="Q53" s="113"/>
    </row>
    <row r="54" spans="2:17" x14ac:dyDescent="0.2">
      <c r="D54" s="73"/>
      <c r="E54" s="73"/>
      <c r="J54" s="113"/>
      <c r="K54" s="75"/>
      <c r="Q54" s="113"/>
    </row>
    <row r="55" spans="2:17" x14ac:dyDescent="0.2">
      <c r="D55" s="73"/>
      <c r="E55" s="73"/>
      <c r="K55" s="75"/>
    </row>
    <row r="56" spans="2:17" x14ac:dyDescent="0.2">
      <c r="D56" s="73"/>
      <c r="E56" s="73"/>
      <c r="K56" s="75"/>
    </row>
    <row r="57" spans="2:17" x14ac:dyDescent="0.2">
      <c r="D57" s="73"/>
      <c r="E57" s="73"/>
    </row>
    <row r="58" spans="2:17" x14ac:dyDescent="0.2">
      <c r="B58" s="73" t="s">
        <v>123</v>
      </c>
    </row>
    <row r="59" spans="2:17" x14ac:dyDescent="0.2">
      <c r="B59" s="118"/>
      <c r="C59" s="118"/>
    </row>
  </sheetData>
  <autoFilter ref="B13:WWK48"/>
  <mergeCells count="33">
    <mergeCell ref="B1:AI1"/>
    <mergeCell ref="B6:B8"/>
    <mergeCell ref="C6:C8"/>
    <mergeCell ref="D6:D8"/>
    <mergeCell ref="E6:E8"/>
    <mergeCell ref="F6:F8"/>
    <mergeCell ref="G6:I6"/>
    <mergeCell ref="J6:J8"/>
    <mergeCell ref="K6:K8"/>
    <mergeCell ref="A4:AI4"/>
    <mergeCell ref="B2:C3"/>
    <mergeCell ref="V6:V8"/>
    <mergeCell ref="W6:W8"/>
    <mergeCell ref="X6:Z6"/>
    <mergeCell ref="L6:L8"/>
    <mergeCell ref="M6:O6"/>
    <mergeCell ref="A11:A13"/>
    <mergeCell ref="B11:B13"/>
    <mergeCell ref="D11:I11"/>
    <mergeCell ref="J11:O11"/>
    <mergeCell ref="P11:T11"/>
    <mergeCell ref="AD11:AF12"/>
    <mergeCell ref="AG11:AI12"/>
    <mergeCell ref="G12:I12"/>
    <mergeCell ref="M12:O12"/>
    <mergeCell ref="R12:T12"/>
    <mergeCell ref="X12:Z12"/>
    <mergeCell ref="U11:Z11"/>
    <mergeCell ref="P6:P8"/>
    <mergeCell ref="Q6:Q8"/>
    <mergeCell ref="AA11:AC12"/>
    <mergeCell ref="R6:T6"/>
    <mergeCell ref="U6:U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="120" zoomScaleNormal="120" zoomScaleSheetLayoutView="11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F7" sqref="F7:F8"/>
    </sheetView>
  </sheetViews>
  <sheetFormatPr defaultRowHeight="12.75" x14ac:dyDescent="0.2"/>
  <cols>
    <col min="1" max="1" width="6.140625" customWidth="1"/>
    <col min="2" max="2" width="19.7109375" customWidth="1"/>
    <col min="3" max="3" width="11.85546875" customWidth="1"/>
    <col min="4" max="4" width="13" customWidth="1"/>
    <col min="5" max="5" width="13.7109375" customWidth="1"/>
    <col min="6" max="6" width="12.7109375" customWidth="1"/>
    <col min="7" max="7" width="12.85546875" customWidth="1"/>
    <col min="8" max="8" width="14" customWidth="1"/>
    <col min="18" max="18" width="11.140625" customWidth="1"/>
    <col min="19" max="19" width="14" customWidth="1"/>
  </cols>
  <sheetData>
    <row r="1" spans="1:19" ht="25.5" x14ac:dyDescent="0.35">
      <c r="A1" s="186" t="s">
        <v>101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19" ht="30.75" x14ac:dyDescent="0.5">
      <c r="A2" s="186" t="s">
        <v>100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ht="20.25" x14ac:dyDescent="0.3">
      <c r="A3" s="187" t="s">
        <v>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19.5" thickBot="1" x14ac:dyDescent="0.35">
      <c r="A4" s="197" t="s">
        <v>97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27" x14ac:dyDescent="0.45">
      <c r="A5" s="10"/>
      <c r="B5" s="10"/>
      <c r="C5" s="10"/>
      <c r="D5" s="60" t="s">
        <v>93</v>
      </c>
      <c r="E5" s="60" t="s">
        <v>94</v>
      </c>
      <c r="F5" s="60" t="s">
        <v>95</v>
      </c>
      <c r="G5" s="60" t="s">
        <v>96</v>
      </c>
      <c r="H5" s="60" t="s">
        <v>98</v>
      </c>
      <c r="I5" s="66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9.5" thickBot="1" x14ac:dyDescent="0.35">
      <c r="A6" s="10"/>
      <c r="B6" s="10"/>
      <c r="C6" s="10"/>
      <c r="D6" s="61">
        <v>0.8</v>
      </c>
      <c r="E6" s="61">
        <v>0.1</v>
      </c>
      <c r="F6" s="61">
        <v>0.08</v>
      </c>
      <c r="G6" s="61">
        <v>1.9E-2</v>
      </c>
      <c r="H6" s="62">
        <f>1-D6-E6-F6-G6</f>
        <v>9.9999999999994885E-4</v>
      </c>
      <c r="I6" s="67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 customHeight="1" x14ac:dyDescent="0.2">
      <c r="A7" s="189" t="s">
        <v>0</v>
      </c>
      <c r="B7" s="189" t="s">
        <v>5</v>
      </c>
      <c r="C7" s="189" t="s">
        <v>3</v>
      </c>
      <c r="D7" s="189" t="s">
        <v>85</v>
      </c>
      <c r="E7" s="189" t="s">
        <v>91</v>
      </c>
      <c r="F7" s="189" t="s">
        <v>88</v>
      </c>
      <c r="G7" s="189" t="s">
        <v>87</v>
      </c>
      <c r="H7" s="189" t="s">
        <v>128</v>
      </c>
      <c r="I7" s="191" t="s">
        <v>79</v>
      </c>
      <c r="J7" s="192"/>
      <c r="K7" s="192"/>
      <c r="L7" s="192"/>
      <c r="M7" s="193"/>
      <c r="N7" s="194" t="s">
        <v>84</v>
      </c>
      <c r="O7" s="195"/>
      <c r="P7" s="195"/>
      <c r="Q7" s="195"/>
      <c r="R7" s="196"/>
      <c r="S7" s="188" t="s">
        <v>89</v>
      </c>
    </row>
    <row r="8" spans="1:19" ht="144.75" customHeight="1" x14ac:dyDescent="0.2">
      <c r="A8" s="190"/>
      <c r="B8" s="190"/>
      <c r="C8" s="190"/>
      <c r="D8" s="190"/>
      <c r="E8" s="190"/>
      <c r="F8" s="190"/>
      <c r="G8" s="190"/>
      <c r="H8" s="190"/>
      <c r="I8" s="41" t="s">
        <v>80</v>
      </c>
      <c r="J8" s="41" t="s">
        <v>92</v>
      </c>
      <c r="K8" s="41" t="s">
        <v>82</v>
      </c>
      <c r="L8" s="41" t="s">
        <v>83</v>
      </c>
      <c r="M8" s="41" t="s">
        <v>99</v>
      </c>
      <c r="N8" s="41" t="s">
        <v>80</v>
      </c>
      <c r="O8" s="41" t="s">
        <v>92</v>
      </c>
      <c r="P8" s="41" t="s">
        <v>82</v>
      </c>
      <c r="Q8" s="41" t="s">
        <v>83</v>
      </c>
      <c r="R8" s="41" t="s">
        <v>99</v>
      </c>
      <c r="S8" s="188"/>
    </row>
    <row r="9" spans="1:19" x14ac:dyDescent="0.2">
      <c r="A9" s="42">
        <f>COUNT(C10:C40)</f>
        <v>11</v>
      </c>
      <c r="B9" s="43" t="s">
        <v>1</v>
      </c>
      <c r="C9" s="44">
        <f t="shared" ref="C9:H9" si="0">SUM(C10:C40)</f>
        <v>27029</v>
      </c>
      <c r="D9" s="44">
        <f t="shared" si="0"/>
        <v>142121.29999999999</v>
      </c>
      <c r="E9" s="44">
        <f t="shared" si="0"/>
        <v>106562.1</v>
      </c>
      <c r="F9" s="44">
        <f t="shared" si="0"/>
        <v>50305.2</v>
      </c>
      <c r="G9" s="44">
        <f t="shared" si="0"/>
        <v>8405.7999999999993</v>
      </c>
      <c r="H9" s="44">
        <f t="shared" si="0"/>
        <v>102.4</v>
      </c>
      <c r="I9" s="56">
        <f t="shared" ref="I9:R9" si="1">MAX(I10:I40)</f>
        <v>40.899280575539571</v>
      </c>
      <c r="J9" s="56">
        <f t="shared" si="1"/>
        <v>12.84037558685446</v>
      </c>
      <c r="K9" s="56">
        <f t="shared" si="1"/>
        <v>2.8044889658808465</v>
      </c>
      <c r="L9" s="56">
        <f t="shared" si="1"/>
        <v>1.056338028169014</v>
      </c>
      <c r="M9" s="56">
        <f t="shared" si="1"/>
        <v>7.7125856744746559E-3</v>
      </c>
      <c r="N9" s="56">
        <f t="shared" si="1"/>
        <v>0.8</v>
      </c>
      <c r="O9" s="56">
        <f t="shared" si="1"/>
        <v>0.1</v>
      </c>
      <c r="P9" s="56">
        <f t="shared" si="1"/>
        <v>0.08</v>
      </c>
      <c r="Q9" s="56">
        <f t="shared" si="1"/>
        <v>1.9E-2</v>
      </c>
      <c r="R9" s="56">
        <f t="shared" si="1"/>
        <v>9.9999999999994885E-4</v>
      </c>
      <c r="S9" s="46"/>
    </row>
    <row r="10" spans="1:19" x14ac:dyDescent="0.2">
      <c r="A10" s="49">
        <v>1</v>
      </c>
      <c r="B10" s="127" t="s">
        <v>130</v>
      </c>
      <c r="C10" s="94">
        <v>351</v>
      </c>
      <c r="D10" s="153">
        <v>5050</v>
      </c>
      <c r="E10" s="150">
        <v>2197</v>
      </c>
      <c r="F10" s="150">
        <v>62</v>
      </c>
      <c r="G10" s="151">
        <v>0</v>
      </c>
      <c r="H10" s="152"/>
      <c r="I10" s="53">
        <f>IF($C10=0, ,D10/$C10)</f>
        <v>14.387464387464387</v>
      </c>
      <c r="J10" s="53">
        <f>IF($C10=0, ,E10/$C10)</f>
        <v>6.2592592592592595</v>
      </c>
      <c r="K10" s="53">
        <f>IF($C10=0, ,F10/$C10)</f>
        <v>0.17663817663817663</v>
      </c>
      <c r="L10" s="53">
        <f>IF($C10=0, ,G10/$C10)</f>
        <v>0</v>
      </c>
      <c r="M10" s="53">
        <f>IF($C10=0, ,H10/$C10)</f>
        <v>0</v>
      </c>
      <c r="N10" s="53">
        <f>I10/I$9*D$6</f>
        <v>0.2814223465058997</v>
      </c>
      <c r="O10" s="53">
        <f>J10/J$9*E$6</f>
        <v>4.8746699167174494E-2</v>
      </c>
      <c r="P10" s="53">
        <f>K10/K$9*F$6</f>
        <v>5.0387269491772762E-3</v>
      </c>
      <c r="Q10" s="53">
        <f>L10/L$9*G$6</f>
        <v>0</v>
      </c>
      <c r="R10" s="53">
        <f>M10/M$9*H$6</f>
        <v>0</v>
      </c>
      <c r="S10" s="132">
        <f>IF(C10=0,0,N10+O10+P10+Q10+R10)</f>
        <v>0.33520777262225149</v>
      </c>
    </row>
    <row r="11" spans="1:19" x14ac:dyDescent="0.2">
      <c r="A11" s="49">
        <v>2</v>
      </c>
      <c r="B11" s="128" t="s">
        <v>131</v>
      </c>
      <c r="C11" s="94">
        <v>213</v>
      </c>
      <c r="D11" s="153">
        <v>7157</v>
      </c>
      <c r="E11" s="150">
        <v>2735</v>
      </c>
      <c r="F11" s="150">
        <v>96</v>
      </c>
      <c r="G11" s="151">
        <v>225</v>
      </c>
      <c r="H11" s="152"/>
      <c r="I11" s="53">
        <f t="shared" ref="I11:L12" si="2">IF($C11=0, ,D11/$C11)</f>
        <v>33.600938967136152</v>
      </c>
      <c r="J11" s="53">
        <f t="shared" si="2"/>
        <v>12.84037558685446</v>
      </c>
      <c r="K11" s="53">
        <f t="shared" si="2"/>
        <v>0.45070422535211269</v>
      </c>
      <c r="L11" s="53">
        <f t="shared" si="2"/>
        <v>1.056338028169014</v>
      </c>
      <c r="M11" s="53">
        <f t="shared" ref="M11:M40" si="3">IF($C11=0, ,H11/$C11)</f>
        <v>0</v>
      </c>
      <c r="N11" s="53">
        <f t="shared" ref="N11:N40" si="4">I11/I$9*D$6</f>
        <v>0.65724264083474759</v>
      </c>
      <c r="O11" s="53">
        <f t="shared" ref="O11:O40" si="5">J11/J$9*E$6</f>
        <v>0.1</v>
      </c>
      <c r="P11" s="53">
        <f t="shared" ref="P11:P40" si="6">K11/K$9*F$6</f>
        <v>1.2856651770367824E-2</v>
      </c>
      <c r="Q11" s="53">
        <f t="shared" ref="Q11:Q40" si="7">L11/L$9*G$6</f>
        <v>1.9E-2</v>
      </c>
      <c r="R11" s="53">
        <f t="shared" ref="R11:R40" si="8">M11/M$9*H$6</f>
        <v>0</v>
      </c>
      <c r="S11" s="132">
        <f t="shared" ref="S11:S40" si="9">IF(C11=0,0,N11+O11+P11+Q11+R11)</f>
        <v>0.78909929260511547</v>
      </c>
    </row>
    <row r="12" spans="1:19" x14ac:dyDescent="0.2">
      <c r="A12" s="49">
        <v>3</v>
      </c>
      <c r="B12" s="128" t="s">
        <v>132</v>
      </c>
      <c r="C12" s="94">
        <v>1486</v>
      </c>
      <c r="D12" s="153">
        <v>10650</v>
      </c>
      <c r="E12" s="150">
        <v>5664</v>
      </c>
      <c r="F12" s="150">
        <v>1016</v>
      </c>
      <c r="G12" s="151">
        <v>0</v>
      </c>
      <c r="H12" s="152"/>
      <c r="I12" s="53">
        <f t="shared" si="2"/>
        <v>7.1668909825033644</v>
      </c>
      <c r="J12" s="53">
        <f t="shared" si="2"/>
        <v>3.8115746971736204</v>
      </c>
      <c r="K12" s="53">
        <f t="shared" si="2"/>
        <v>0.68371467025572008</v>
      </c>
      <c r="L12" s="53">
        <f t="shared" si="2"/>
        <v>0</v>
      </c>
      <c r="M12" s="53">
        <f t="shared" si="3"/>
        <v>0</v>
      </c>
      <c r="N12" s="53">
        <f t="shared" si="4"/>
        <v>0.14018615255134109</v>
      </c>
      <c r="O12" s="53">
        <f t="shared" si="5"/>
        <v>2.968429288840882E-2</v>
      </c>
      <c r="P12" s="53">
        <f t="shared" si="6"/>
        <v>1.9503436913426427E-2</v>
      </c>
      <c r="Q12" s="53">
        <f t="shared" si="7"/>
        <v>0</v>
      </c>
      <c r="R12" s="53">
        <f t="shared" si="8"/>
        <v>0</v>
      </c>
      <c r="S12" s="132">
        <f t="shared" si="9"/>
        <v>0.18937388235317634</v>
      </c>
    </row>
    <row r="13" spans="1:19" x14ac:dyDescent="0.2">
      <c r="A13" s="49">
        <v>4</v>
      </c>
      <c r="B13" s="128" t="s">
        <v>133</v>
      </c>
      <c r="C13" s="94">
        <v>915</v>
      </c>
      <c r="D13" s="153">
        <v>8441</v>
      </c>
      <c r="E13" s="150">
        <v>6629</v>
      </c>
      <c r="F13" s="150">
        <v>385</v>
      </c>
      <c r="G13" s="151">
        <v>0</v>
      </c>
      <c r="H13" s="152"/>
      <c r="I13" s="53">
        <f t="shared" ref="I13:I28" si="10">IF($C13=0, ,D13/$C13)</f>
        <v>9.2251366120218581</v>
      </c>
      <c r="J13" s="53">
        <f t="shared" ref="J13:J25" si="11">IF($C13=0, ,E13/$C13)</f>
        <v>7.2448087431693988</v>
      </c>
      <c r="K13" s="53">
        <f t="shared" ref="K13:K25" si="12">IF($C13=0, ,F13/$C13)</f>
        <v>0.42076502732240439</v>
      </c>
      <c r="L13" s="53">
        <f t="shared" ref="L13:L25" si="13">IF($C13=0, ,G13/$C13)</f>
        <v>0</v>
      </c>
      <c r="M13" s="53">
        <f t="shared" si="3"/>
        <v>0</v>
      </c>
      <c r="N13" s="53">
        <f t="shared" si="4"/>
        <v>0.18044594393259994</v>
      </c>
      <c r="O13" s="53">
        <f t="shared" si="5"/>
        <v>5.6422093685377775E-2</v>
      </c>
      <c r="P13" s="53">
        <f t="shared" si="6"/>
        <v>1.2002615305430482E-2</v>
      </c>
      <c r="Q13" s="53">
        <f t="shared" si="7"/>
        <v>0</v>
      </c>
      <c r="R13" s="53">
        <f t="shared" si="8"/>
        <v>0</v>
      </c>
      <c r="S13" s="132">
        <f t="shared" si="9"/>
        <v>0.24887065292340818</v>
      </c>
    </row>
    <row r="14" spans="1:19" x14ac:dyDescent="0.2">
      <c r="A14" s="49">
        <v>5</v>
      </c>
      <c r="B14" s="128" t="s">
        <v>134</v>
      </c>
      <c r="C14" s="94">
        <v>4593</v>
      </c>
      <c r="D14" s="153">
        <v>19105</v>
      </c>
      <c r="E14" s="150">
        <v>23211</v>
      </c>
      <c r="F14" s="150">
        <v>4384</v>
      </c>
      <c r="G14" s="151">
        <v>40</v>
      </c>
      <c r="H14" s="152"/>
      <c r="I14" s="53">
        <f t="shared" si="10"/>
        <v>4.1595906814718049</v>
      </c>
      <c r="J14" s="53">
        <f t="shared" si="11"/>
        <v>5.0535597648595685</v>
      </c>
      <c r="K14" s="53">
        <f t="shared" si="12"/>
        <v>0.9544959721315045</v>
      </c>
      <c r="L14" s="53">
        <f t="shared" si="13"/>
        <v>8.7089048552144565E-3</v>
      </c>
      <c r="M14" s="53">
        <f t="shared" si="3"/>
        <v>0</v>
      </c>
      <c r="N14" s="53">
        <f t="shared" si="4"/>
        <v>8.1362618079096699E-2</v>
      </c>
      <c r="O14" s="53">
        <f t="shared" si="5"/>
        <v>3.935679085612754E-2</v>
      </c>
      <c r="P14" s="53">
        <f t="shared" si="6"/>
        <v>2.7227662044495504E-2</v>
      </c>
      <c r="Q14" s="53">
        <f t="shared" si="7"/>
        <v>1.5664416866245735E-4</v>
      </c>
      <c r="R14" s="53">
        <f t="shared" si="8"/>
        <v>0</v>
      </c>
      <c r="S14" s="132">
        <f t="shared" si="9"/>
        <v>0.14810371514838219</v>
      </c>
    </row>
    <row r="15" spans="1:19" x14ac:dyDescent="0.2">
      <c r="A15" s="49">
        <v>6</v>
      </c>
      <c r="B15" s="128" t="s">
        <v>135</v>
      </c>
      <c r="C15" s="94">
        <v>139</v>
      </c>
      <c r="D15" s="153">
        <v>5685</v>
      </c>
      <c r="E15" s="150">
        <v>855</v>
      </c>
      <c r="F15" s="150">
        <v>82</v>
      </c>
      <c r="G15" s="151">
        <v>0</v>
      </c>
      <c r="H15" s="152"/>
      <c r="I15" s="53">
        <f t="shared" si="10"/>
        <v>40.899280575539571</v>
      </c>
      <c r="J15" s="53">
        <f t="shared" si="11"/>
        <v>6.1510791366906474</v>
      </c>
      <c r="K15" s="53">
        <f t="shared" si="12"/>
        <v>0.58992805755395683</v>
      </c>
      <c r="L15" s="53">
        <f t="shared" si="13"/>
        <v>0</v>
      </c>
      <c r="M15" s="53">
        <f t="shared" si="3"/>
        <v>0</v>
      </c>
      <c r="N15" s="53">
        <f t="shared" si="4"/>
        <v>0.8</v>
      </c>
      <c r="O15" s="53">
        <f t="shared" si="5"/>
        <v>4.7904199492325703E-2</v>
      </c>
      <c r="P15" s="53">
        <f t="shared" si="6"/>
        <v>1.6828108499793496E-2</v>
      </c>
      <c r="Q15" s="53">
        <f t="shared" si="7"/>
        <v>0</v>
      </c>
      <c r="R15" s="53">
        <f t="shared" si="8"/>
        <v>0</v>
      </c>
      <c r="S15" s="132">
        <f t="shared" si="9"/>
        <v>0.86473230799211931</v>
      </c>
    </row>
    <row r="16" spans="1:19" x14ac:dyDescent="0.2">
      <c r="A16" s="49">
        <v>7</v>
      </c>
      <c r="B16" s="128" t="s">
        <v>136</v>
      </c>
      <c r="C16" s="94">
        <v>1547</v>
      </c>
      <c r="D16" s="153">
        <v>9503</v>
      </c>
      <c r="E16" s="150">
        <v>6332</v>
      </c>
      <c r="F16" s="150">
        <v>741</v>
      </c>
      <c r="G16" s="151">
        <v>2</v>
      </c>
      <c r="H16" s="152"/>
      <c r="I16" s="53">
        <f t="shared" si="10"/>
        <v>6.1428571428571432</v>
      </c>
      <c r="J16" s="53">
        <f t="shared" si="11"/>
        <v>4.0930833872010339</v>
      </c>
      <c r="K16" s="53">
        <f t="shared" si="12"/>
        <v>0.47899159663865548</v>
      </c>
      <c r="L16" s="53">
        <f t="shared" si="13"/>
        <v>1.2928248222365869E-3</v>
      </c>
      <c r="M16" s="53">
        <f t="shared" si="3"/>
        <v>0</v>
      </c>
      <c r="N16" s="53">
        <f t="shared" si="4"/>
        <v>0.12015579846714411</v>
      </c>
      <c r="O16" s="53">
        <f t="shared" si="5"/>
        <v>3.1876664039262169E-2</v>
      </c>
      <c r="P16" s="53">
        <f t="shared" si="6"/>
        <v>1.3663568727594166E-2</v>
      </c>
      <c r="Q16" s="53">
        <f t="shared" si="7"/>
        <v>2.3253609135962078E-5</v>
      </c>
      <c r="R16" s="53">
        <f t="shared" si="8"/>
        <v>0</v>
      </c>
      <c r="S16" s="132">
        <f t="shared" si="9"/>
        <v>0.16571928484313642</v>
      </c>
    </row>
    <row r="17" spans="1:19" x14ac:dyDescent="0.2">
      <c r="A17" s="49">
        <v>8</v>
      </c>
      <c r="B17" s="128" t="s">
        <v>137</v>
      </c>
      <c r="C17" s="94">
        <v>3264</v>
      </c>
      <c r="D17" s="153">
        <v>15000</v>
      </c>
      <c r="E17" s="150">
        <v>12292</v>
      </c>
      <c r="F17" s="150">
        <v>5900</v>
      </c>
      <c r="G17" s="151">
        <v>0</v>
      </c>
      <c r="H17" s="152"/>
      <c r="I17" s="53">
        <f t="shared" si="10"/>
        <v>4.5955882352941178</v>
      </c>
      <c r="J17" s="53">
        <f t="shared" si="11"/>
        <v>3.7659313725490198</v>
      </c>
      <c r="K17" s="53">
        <f t="shared" si="12"/>
        <v>1.8075980392156863</v>
      </c>
      <c r="L17" s="53">
        <f t="shared" si="13"/>
        <v>0</v>
      </c>
      <c r="M17" s="53">
        <f t="shared" si="3"/>
        <v>0</v>
      </c>
      <c r="N17" s="53">
        <f t="shared" si="4"/>
        <v>8.9890837601531381E-2</v>
      </c>
      <c r="O17" s="53">
        <f t="shared" si="5"/>
        <v>2.9328825680180665E-2</v>
      </c>
      <c r="P17" s="53">
        <f t="shared" si="6"/>
        <v>5.1562992365646848E-2</v>
      </c>
      <c r="Q17" s="53">
        <f t="shared" si="7"/>
        <v>0</v>
      </c>
      <c r="R17" s="53">
        <f t="shared" si="8"/>
        <v>0</v>
      </c>
      <c r="S17" s="132">
        <f t="shared" si="9"/>
        <v>0.17078265564735889</v>
      </c>
    </row>
    <row r="18" spans="1:19" x14ac:dyDescent="0.2">
      <c r="A18" s="49">
        <v>9</v>
      </c>
      <c r="B18" s="128" t="s">
        <v>138</v>
      </c>
      <c r="C18" s="94">
        <v>1046</v>
      </c>
      <c r="D18" s="153">
        <v>8750</v>
      </c>
      <c r="E18" s="150">
        <v>3856</v>
      </c>
      <c r="F18" s="150">
        <v>392</v>
      </c>
      <c r="G18" s="151">
        <v>0</v>
      </c>
      <c r="H18" s="152"/>
      <c r="I18" s="53">
        <f t="shared" si="10"/>
        <v>8.3652007648183559</v>
      </c>
      <c r="J18" s="53">
        <f t="shared" si="11"/>
        <v>3.6864244741873806</v>
      </c>
      <c r="K18" s="53">
        <f t="shared" si="12"/>
        <v>0.37476099426386233</v>
      </c>
      <c r="L18" s="53">
        <f t="shared" si="13"/>
        <v>0</v>
      </c>
      <c r="M18" s="53">
        <f t="shared" si="3"/>
        <v>0</v>
      </c>
      <c r="N18" s="53">
        <f t="shared" si="4"/>
        <v>0.16362538699169765</v>
      </c>
      <c r="O18" s="53">
        <f t="shared" si="5"/>
        <v>2.8709631188369729E-2</v>
      </c>
      <c r="P18" s="53">
        <f t="shared" si="6"/>
        <v>1.0690318238314929E-2</v>
      </c>
      <c r="Q18" s="53">
        <f t="shared" si="7"/>
        <v>0</v>
      </c>
      <c r="R18" s="53">
        <f t="shared" si="8"/>
        <v>0</v>
      </c>
      <c r="S18" s="132">
        <f t="shared" si="9"/>
        <v>0.2030253364183823</v>
      </c>
    </row>
    <row r="19" spans="1:19" x14ac:dyDescent="0.2">
      <c r="A19" s="49">
        <v>10</v>
      </c>
      <c r="B19" s="128" t="s">
        <v>139</v>
      </c>
      <c r="C19" s="94">
        <v>198</v>
      </c>
      <c r="D19" s="154">
        <v>5095</v>
      </c>
      <c r="E19" s="64">
        <v>861</v>
      </c>
      <c r="F19" s="64">
        <v>12</v>
      </c>
      <c r="G19" s="64">
        <v>0</v>
      </c>
      <c r="H19" s="64"/>
      <c r="I19" s="53">
        <f t="shared" si="10"/>
        <v>25.732323232323232</v>
      </c>
      <c r="J19" s="53">
        <f t="shared" si="11"/>
        <v>4.3484848484848486</v>
      </c>
      <c r="K19" s="53">
        <f t="shared" si="12"/>
        <v>6.0606060606060608E-2</v>
      </c>
      <c r="L19" s="53">
        <f t="shared" si="13"/>
        <v>0</v>
      </c>
      <c r="M19" s="53">
        <f t="shared" si="3"/>
        <v>0</v>
      </c>
      <c r="N19" s="53">
        <f t="shared" si="4"/>
        <v>0.50333057932002523</v>
      </c>
      <c r="O19" s="53">
        <f t="shared" si="5"/>
        <v>3.3865713810869211E-2</v>
      </c>
      <c r="P19" s="53">
        <f t="shared" si="6"/>
        <v>1.7288300676062795E-3</v>
      </c>
      <c r="Q19" s="53">
        <f t="shared" si="7"/>
        <v>0</v>
      </c>
      <c r="R19" s="53">
        <f t="shared" si="8"/>
        <v>0</v>
      </c>
      <c r="S19" s="132">
        <f t="shared" si="9"/>
        <v>0.53892512319850072</v>
      </c>
    </row>
    <row r="20" spans="1:19" x14ac:dyDescent="0.2">
      <c r="A20" s="49">
        <v>11</v>
      </c>
      <c r="B20" s="128" t="s">
        <v>140</v>
      </c>
      <c r="C20" s="94">
        <v>13277</v>
      </c>
      <c r="D20" s="64">
        <v>47685.3</v>
      </c>
      <c r="E20" s="64">
        <v>41930.100000000006</v>
      </c>
      <c r="F20" s="64">
        <v>37235.199999999997</v>
      </c>
      <c r="G20" s="64">
        <v>8138.8</v>
      </c>
      <c r="H20" s="64">
        <v>102.4</v>
      </c>
      <c r="I20" s="53">
        <f t="shared" si="10"/>
        <v>3.5915718912404913</v>
      </c>
      <c r="J20" s="53">
        <f t="shared" si="11"/>
        <v>3.1581004745047832</v>
      </c>
      <c r="K20" s="53">
        <f t="shared" si="12"/>
        <v>2.8044889658808465</v>
      </c>
      <c r="L20" s="53">
        <f t="shared" si="13"/>
        <v>0.61299992468178055</v>
      </c>
      <c r="M20" s="53">
        <f>IF($C20=0, ,H20/$C20)</f>
        <v>7.7125856744746559E-3</v>
      </c>
      <c r="N20" s="53">
        <f t="shared" si="4"/>
        <v>7.0252030660675924E-2</v>
      </c>
      <c r="O20" s="53">
        <f t="shared" si="5"/>
        <v>2.4595078649708182E-2</v>
      </c>
      <c r="P20" s="53">
        <f t="shared" si="6"/>
        <v>0.08</v>
      </c>
      <c r="Q20" s="53">
        <f t="shared" si="7"/>
        <v>1.1025825311942961E-2</v>
      </c>
      <c r="R20" s="53">
        <f>M20/M$9*H$6</f>
        <v>9.9999999999994885E-4</v>
      </c>
      <c r="S20" s="132">
        <f t="shared" si="9"/>
        <v>0.18687293462232701</v>
      </c>
    </row>
    <row r="21" spans="1:19" hidden="1" x14ac:dyDescent="0.2">
      <c r="A21" s="49">
        <v>12</v>
      </c>
      <c r="B21" s="63"/>
      <c r="C21" s="64"/>
      <c r="D21" s="64"/>
      <c r="E21" s="64"/>
      <c r="F21" s="64"/>
      <c r="G21" s="64"/>
      <c r="H21" s="64"/>
      <c r="I21" s="53">
        <f t="shared" si="10"/>
        <v>0</v>
      </c>
      <c r="J21" s="53">
        <f t="shared" si="11"/>
        <v>0</v>
      </c>
      <c r="K21" s="53">
        <f t="shared" si="12"/>
        <v>0</v>
      </c>
      <c r="L21" s="53">
        <f t="shared" si="13"/>
        <v>0</v>
      </c>
      <c r="M21" s="53">
        <f t="shared" si="3"/>
        <v>0</v>
      </c>
      <c r="N21" s="53">
        <f t="shared" si="4"/>
        <v>0</v>
      </c>
      <c r="O21" s="53">
        <f t="shared" si="5"/>
        <v>0</v>
      </c>
      <c r="P21" s="53">
        <f t="shared" si="6"/>
        <v>0</v>
      </c>
      <c r="Q21" s="53">
        <f t="shared" si="7"/>
        <v>0</v>
      </c>
      <c r="R21" s="53">
        <f t="shared" si="8"/>
        <v>0</v>
      </c>
      <c r="S21" s="54">
        <f>IF(C21=0,0,N21+O21+P21+Q21+R21)</f>
        <v>0</v>
      </c>
    </row>
    <row r="22" spans="1:19" hidden="1" x14ac:dyDescent="0.2">
      <c r="A22" s="49">
        <v>13</v>
      </c>
      <c r="B22" s="63"/>
      <c r="C22" s="64"/>
      <c r="D22" s="64"/>
      <c r="E22" s="64"/>
      <c r="F22" s="64"/>
      <c r="G22" s="64"/>
      <c r="H22" s="64"/>
      <c r="I22" s="53">
        <f t="shared" si="10"/>
        <v>0</v>
      </c>
      <c r="J22" s="53">
        <f t="shared" si="11"/>
        <v>0</v>
      </c>
      <c r="K22" s="53">
        <f t="shared" si="12"/>
        <v>0</v>
      </c>
      <c r="L22" s="53">
        <f t="shared" si="13"/>
        <v>0</v>
      </c>
      <c r="M22" s="53">
        <f t="shared" si="3"/>
        <v>0</v>
      </c>
      <c r="N22" s="53">
        <f t="shared" si="4"/>
        <v>0</v>
      </c>
      <c r="O22" s="53">
        <f t="shared" si="5"/>
        <v>0</v>
      </c>
      <c r="P22" s="53">
        <f t="shared" si="6"/>
        <v>0</v>
      </c>
      <c r="Q22" s="53">
        <f t="shared" si="7"/>
        <v>0</v>
      </c>
      <c r="R22" s="53">
        <f t="shared" si="8"/>
        <v>0</v>
      </c>
      <c r="S22" s="54">
        <f t="shared" si="9"/>
        <v>0</v>
      </c>
    </row>
    <row r="23" spans="1:19" hidden="1" x14ac:dyDescent="0.2">
      <c r="A23" s="49">
        <v>14</v>
      </c>
      <c r="B23" s="63"/>
      <c r="C23" s="64"/>
      <c r="D23" s="64"/>
      <c r="E23" s="64"/>
      <c r="F23" s="64"/>
      <c r="G23" s="64"/>
      <c r="H23" s="64"/>
      <c r="I23" s="53">
        <f t="shared" si="10"/>
        <v>0</v>
      </c>
      <c r="J23" s="53">
        <f t="shared" si="11"/>
        <v>0</v>
      </c>
      <c r="K23" s="53">
        <f t="shared" si="12"/>
        <v>0</v>
      </c>
      <c r="L23" s="53">
        <f t="shared" si="13"/>
        <v>0</v>
      </c>
      <c r="M23" s="53">
        <f t="shared" si="3"/>
        <v>0</v>
      </c>
      <c r="N23" s="53">
        <f t="shared" si="4"/>
        <v>0</v>
      </c>
      <c r="O23" s="53">
        <f t="shared" si="5"/>
        <v>0</v>
      </c>
      <c r="P23" s="53">
        <f t="shared" si="6"/>
        <v>0</v>
      </c>
      <c r="Q23" s="53">
        <f t="shared" si="7"/>
        <v>0</v>
      </c>
      <c r="R23" s="53">
        <f t="shared" si="8"/>
        <v>0</v>
      </c>
      <c r="S23" s="54">
        <f t="shared" si="9"/>
        <v>0</v>
      </c>
    </row>
    <row r="24" spans="1:19" hidden="1" x14ac:dyDescent="0.2">
      <c r="A24" s="49">
        <v>15</v>
      </c>
      <c r="B24" s="63"/>
      <c r="C24" s="64"/>
      <c r="D24" s="64"/>
      <c r="E24" s="64"/>
      <c r="F24" s="64"/>
      <c r="G24" s="64"/>
      <c r="H24" s="64"/>
      <c r="I24" s="53">
        <f t="shared" si="10"/>
        <v>0</v>
      </c>
      <c r="J24" s="53">
        <f t="shared" si="11"/>
        <v>0</v>
      </c>
      <c r="K24" s="53">
        <f t="shared" si="12"/>
        <v>0</v>
      </c>
      <c r="L24" s="53">
        <f t="shared" si="13"/>
        <v>0</v>
      </c>
      <c r="M24" s="53">
        <f t="shared" si="3"/>
        <v>0</v>
      </c>
      <c r="N24" s="53">
        <f t="shared" si="4"/>
        <v>0</v>
      </c>
      <c r="O24" s="53">
        <f t="shared" si="5"/>
        <v>0</v>
      </c>
      <c r="P24" s="53">
        <f t="shared" si="6"/>
        <v>0</v>
      </c>
      <c r="Q24" s="53">
        <f t="shared" si="7"/>
        <v>0</v>
      </c>
      <c r="R24" s="53">
        <f t="shared" si="8"/>
        <v>0</v>
      </c>
      <c r="S24" s="54">
        <f t="shared" si="9"/>
        <v>0</v>
      </c>
    </row>
    <row r="25" spans="1:19" hidden="1" x14ac:dyDescent="0.2">
      <c r="A25" s="49">
        <v>16</v>
      </c>
      <c r="B25" s="63"/>
      <c r="C25" s="64"/>
      <c r="D25" s="64"/>
      <c r="E25" s="64"/>
      <c r="F25" s="64"/>
      <c r="G25" s="64"/>
      <c r="H25" s="64"/>
      <c r="I25" s="53">
        <f t="shared" si="10"/>
        <v>0</v>
      </c>
      <c r="J25" s="53">
        <f t="shared" si="11"/>
        <v>0</v>
      </c>
      <c r="K25" s="53">
        <f t="shared" si="12"/>
        <v>0</v>
      </c>
      <c r="L25" s="53">
        <f t="shared" si="13"/>
        <v>0</v>
      </c>
      <c r="M25" s="53">
        <f t="shared" si="3"/>
        <v>0</v>
      </c>
      <c r="N25" s="53">
        <f t="shared" si="4"/>
        <v>0</v>
      </c>
      <c r="O25" s="53">
        <f t="shared" si="5"/>
        <v>0</v>
      </c>
      <c r="P25" s="53">
        <f t="shared" si="6"/>
        <v>0</v>
      </c>
      <c r="Q25" s="53">
        <f t="shared" si="7"/>
        <v>0</v>
      </c>
      <c r="R25" s="53">
        <f t="shared" si="8"/>
        <v>0</v>
      </c>
      <c r="S25" s="54">
        <f t="shared" si="9"/>
        <v>0</v>
      </c>
    </row>
    <row r="26" spans="1:19" hidden="1" x14ac:dyDescent="0.2">
      <c r="A26" s="49">
        <v>17</v>
      </c>
      <c r="B26" s="63"/>
      <c r="C26" s="64"/>
      <c r="D26" s="64"/>
      <c r="E26" s="64"/>
      <c r="F26" s="64"/>
      <c r="G26" s="64"/>
      <c r="H26" s="64"/>
      <c r="I26" s="53">
        <f t="shared" si="10"/>
        <v>0</v>
      </c>
      <c r="J26" s="53">
        <f t="shared" ref="J26:L28" si="14">IF($C26=0, ,E26/$C26)</f>
        <v>0</v>
      </c>
      <c r="K26" s="53">
        <f t="shared" si="14"/>
        <v>0</v>
      </c>
      <c r="L26" s="53">
        <f t="shared" si="14"/>
        <v>0</v>
      </c>
      <c r="M26" s="53">
        <f t="shared" si="3"/>
        <v>0</v>
      </c>
      <c r="N26" s="53">
        <f t="shared" si="4"/>
        <v>0</v>
      </c>
      <c r="O26" s="53">
        <f t="shared" si="5"/>
        <v>0</v>
      </c>
      <c r="P26" s="53">
        <f t="shared" si="6"/>
        <v>0</v>
      </c>
      <c r="Q26" s="53">
        <f t="shared" si="7"/>
        <v>0</v>
      </c>
      <c r="R26" s="53">
        <f t="shared" si="8"/>
        <v>0</v>
      </c>
      <c r="S26" s="54">
        <f t="shared" si="9"/>
        <v>0</v>
      </c>
    </row>
    <row r="27" spans="1:19" hidden="1" x14ac:dyDescent="0.2">
      <c r="A27" s="49">
        <v>18</v>
      </c>
      <c r="B27" s="63"/>
      <c r="C27" s="64"/>
      <c r="D27" s="64"/>
      <c r="E27" s="64"/>
      <c r="F27" s="64"/>
      <c r="G27" s="64"/>
      <c r="H27" s="64"/>
      <c r="I27" s="53">
        <f t="shared" si="10"/>
        <v>0</v>
      </c>
      <c r="J27" s="53">
        <f t="shared" si="14"/>
        <v>0</v>
      </c>
      <c r="K27" s="53">
        <f t="shared" si="14"/>
        <v>0</v>
      </c>
      <c r="L27" s="53">
        <f t="shared" si="14"/>
        <v>0</v>
      </c>
      <c r="M27" s="53">
        <f t="shared" si="3"/>
        <v>0</v>
      </c>
      <c r="N27" s="53">
        <f t="shared" si="4"/>
        <v>0</v>
      </c>
      <c r="O27" s="53">
        <f t="shared" si="5"/>
        <v>0</v>
      </c>
      <c r="P27" s="53">
        <f t="shared" si="6"/>
        <v>0</v>
      </c>
      <c r="Q27" s="53">
        <f>L27/L$9*G$6</f>
        <v>0</v>
      </c>
      <c r="R27" s="53">
        <f>M27/M$9*H$6</f>
        <v>0</v>
      </c>
      <c r="S27" s="54">
        <f>IF(C27=0,0,N27+O27+P27+Q27+R27)</f>
        <v>0</v>
      </c>
    </row>
    <row r="28" spans="1:19" hidden="1" x14ac:dyDescent="0.2">
      <c r="A28" s="49">
        <v>19</v>
      </c>
      <c r="B28" s="63"/>
      <c r="C28" s="64"/>
      <c r="D28" s="64"/>
      <c r="E28" s="64"/>
      <c r="F28" s="64"/>
      <c r="G28" s="64"/>
      <c r="H28" s="64"/>
      <c r="I28" s="53">
        <f t="shared" si="10"/>
        <v>0</v>
      </c>
      <c r="J28" s="53">
        <f t="shared" si="14"/>
        <v>0</v>
      </c>
      <c r="K28" s="53">
        <f t="shared" si="14"/>
        <v>0</v>
      </c>
      <c r="L28" s="53">
        <f t="shared" si="14"/>
        <v>0</v>
      </c>
      <c r="M28" s="53">
        <f t="shared" si="3"/>
        <v>0</v>
      </c>
      <c r="N28" s="53">
        <f t="shared" si="4"/>
        <v>0</v>
      </c>
      <c r="O28" s="53">
        <f t="shared" si="5"/>
        <v>0</v>
      </c>
      <c r="P28" s="53">
        <f t="shared" si="6"/>
        <v>0</v>
      </c>
      <c r="Q28" s="53">
        <f t="shared" si="7"/>
        <v>0</v>
      </c>
      <c r="R28" s="53">
        <f t="shared" si="8"/>
        <v>0</v>
      </c>
      <c r="S28" s="54">
        <f t="shared" si="9"/>
        <v>0</v>
      </c>
    </row>
    <row r="29" spans="1:19" hidden="1" x14ac:dyDescent="0.2">
      <c r="A29" s="49">
        <v>20</v>
      </c>
      <c r="B29" s="63"/>
      <c r="C29" s="64"/>
      <c r="D29" s="64"/>
      <c r="E29" s="64"/>
      <c r="F29" s="64"/>
      <c r="G29" s="64"/>
      <c r="H29" s="64"/>
      <c r="I29" s="53">
        <f t="shared" ref="I29:L40" si="15">IF($C29=0, ,D29/$C29)</f>
        <v>0</v>
      </c>
      <c r="J29" s="53">
        <f t="shared" si="15"/>
        <v>0</v>
      </c>
      <c r="K29" s="53">
        <f t="shared" si="15"/>
        <v>0</v>
      </c>
      <c r="L29" s="53">
        <f t="shared" si="15"/>
        <v>0</v>
      </c>
      <c r="M29" s="53">
        <f t="shared" si="3"/>
        <v>0</v>
      </c>
      <c r="N29" s="53">
        <f t="shared" si="4"/>
        <v>0</v>
      </c>
      <c r="O29" s="53">
        <f t="shared" si="5"/>
        <v>0</v>
      </c>
      <c r="P29" s="53">
        <f t="shared" si="6"/>
        <v>0</v>
      </c>
      <c r="Q29" s="53">
        <f t="shared" si="7"/>
        <v>0</v>
      </c>
      <c r="R29" s="53">
        <f t="shared" si="8"/>
        <v>0</v>
      </c>
      <c r="S29" s="54">
        <f t="shared" si="9"/>
        <v>0</v>
      </c>
    </row>
    <row r="30" spans="1:19" hidden="1" x14ac:dyDescent="0.2">
      <c r="A30" s="49">
        <v>21</v>
      </c>
      <c r="B30" s="63"/>
      <c r="C30" s="64"/>
      <c r="D30" s="64"/>
      <c r="E30" s="64"/>
      <c r="F30" s="64"/>
      <c r="G30" s="64"/>
      <c r="H30" s="64"/>
      <c r="I30" s="53">
        <f t="shared" si="15"/>
        <v>0</v>
      </c>
      <c r="J30" s="53">
        <f t="shared" si="15"/>
        <v>0</v>
      </c>
      <c r="K30" s="53">
        <f t="shared" si="15"/>
        <v>0</v>
      </c>
      <c r="L30" s="53">
        <f t="shared" si="15"/>
        <v>0</v>
      </c>
      <c r="M30" s="53">
        <f t="shared" si="3"/>
        <v>0</v>
      </c>
      <c r="N30" s="53">
        <f t="shared" si="4"/>
        <v>0</v>
      </c>
      <c r="O30" s="53">
        <f t="shared" si="5"/>
        <v>0</v>
      </c>
      <c r="P30" s="53">
        <f t="shared" si="6"/>
        <v>0</v>
      </c>
      <c r="Q30" s="53">
        <f t="shared" si="7"/>
        <v>0</v>
      </c>
      <c r="R30" s="53">
        <f t="shared" si="8"/>
        <v>0</v>
      </c>
      <c r="S30" s="54">
        <f t="shared" si="9"/>
        <v>0</v>
      </c>
    </row>
    <row r="31" spans="1:19" hidden="1" x14ac:dyDescent="0.2">
      <c r="A31" s="49">
        <v>22</v>
      </c>
      <c r="B31" s="63"/>
      <c r="C31" s="64"/>
      <c r="D31" s="64"/>
      <c r="E31" s="64"/>
      <c r="F31" s="64"/>
      <c r="G31" s="64"/>
      <c r="H31" s="64"/>
      <c r="I31" s="53">
        <f t="shared" si="15"/>
        <v>0</v>
      </c>
      <c r="J31" s="53">
        <f t="shared" si="15"/>
        <v>0</v>
      </c>
      <c r="K31" s="53">
        <f t="shared" si="15"/>
        <v>0</v>
      </c>
      <c r="L31" s="53">
        <f t="shared" si="15"/>
        <v>0</v>
      </c>
      <c r="M31" s="53">
        <f t="shared" si="3"/>
        <v>0</v>
      </c>
      <c r="N31" s="53">
        <f t="shared" si="4"/>
        <v>0</v>
      </c>
      <c r="O31" s="53">
        <f t="shared" si="5"/>
        <v>0</v>
      </c>
      <c r="P31" s="53">
        <f t="shared" si="6"/>
        <v>0</v>
      </c>
      <c r="Q31" s="53">
        <f t="shared" si="7"/>
        <v>0</v>
      </c>
      <c r="R31" s="53">
        <f t="shared" si="8"/>
        <v>0</v>
      </c>
      <c r="S31" s="54">
        <f t="shared" si="9"/>
        <v>0</v>
      </c>
    </row>
    <row r="32" spans="1:19" hidden="1" x14ac:dyDescent="0.2">
      <c r="A32" s="49">
        <v>23</v>
      </c>
      <c r="B32" s="63"/>
      <c r="C32" s="64"/>
      <c r="D32" s="64"/>
      <c r="E32" s="64"/>
      <c r="F32" s="64"/>
      <c r="G32" s="64"/>
      <c r="H32" s="64"/>
      <c r="I32" s="53">
        <f t="shared" si="15"/>
        <v>0</v>
      </c>
      <c r="J32" s="53">
        <f t="shared" si="15"/>
        <v>0</v>
      </c>
      <c r="K32" s="53">
        <f t="shared" si="15"/>
        <v>0</v>
      </c>
      <c r="L32" s="53">
        <f t="shared" si="15"/>
        <v>0</v>
      </c>
      <c r="M32" s="53">
        <f t="shared" si="3"/>
        <v>0</v>
      </c>
      <c r="N32" s="53">
        <f t="shared" si="4"/>
        <v>0</v>
      </c>
      <c r="O32" s="53">
        <f t="shared" si="5"/>
        <v>0</v>
      </c>
      <c r="P32" s="53">
        <f t="shared" si="6"/>
        <v>0</v>
      </c>
      <c r="Q32" s="53">
        <f t="shared" si="7"/>
        <v>0</v>
      </c>
      <c r="R32" s="53">
        <f t="shared" si="8"/>
        <v>0</v>
      </c>
      <c r="S32" s="54">
        <f t="shared" si="9"/>
        <v>0</v>
      </c>
    </row>
    <row r="33" spans="1:19" hidden="1" x14ac:dyDescent="0.2">
      <c r="A33" s="49">
        <v>24</v>
      </c>
      <c r="B33" s="63"/>
      <c r="C33" s="64"/>
      <c r="D33" s="64"/>
      <c r="E33" s="64"/>
      <c r="F33" s="64"/>
      <c r="G33" s="64"/>
      <c r="H33" s="64"/>
      <c r="I33" s="53">
        <f t="shared" si="15"/>
        <v>0</v>
      </c>
      <c r="J33" s="53">
        <f t="shared" si="15"/>
        <v>0</v>
      </c>
      <c r="K33" s="53">
        <f t="shared" si="15"/>
        <v>0</v>
      </c>
      <c r="L33" s="53">
        <f t="shared" si="15"/>
        <v>0</v>
      </c>
      <c r="M33" s="53">
        <f t="shared" si="3"/>
        <v>0</v>
      </c>
      <c r="N33" s="53">
        <f t="shared" si="4"/>
        <v>0</v>
      </c>
      <c r="O33" s="53">
        <f t="shared" si="5"/>
        <v>0</v>
      </c>
      <c r="P33" s="53">
        <f t="shared" si="6"/>
        <v>0</v>
      </c>
      <c r="Q33" s="53">
        <f t="shared" si="7"/>
        <v>0</v>
      </c>
      <c r="R33" s="53">
        <f t="shared" si="8"/>
        <v>0</v>
      </c>
      <c r="S33" s="54">
        <f t="shared" si="9"/>
        <v>0</v>
      </c>
    </row>
    <row r="34" spans="1:19" hidden="1" x14ac:dyDescent="0.2">
      <c r="A34" s="49">
        <v>25</v>
      </c>
      <c r="B34" s="63"/>
      <c r="C34" s="64"/>
      <c r="D34" s="64"/>
      <c r="E34" s="64"/>
      <c r="F34" s="64"/>
      <c r="G34" s="64"/>
      <c r="H34" s="64"/>
      <c r="I34" s="53">
        <f t="shared" si="15"/>
        <v>0</v>
      </c>
      <c r="J34" s="53">
        <f t="shared" si="15"/>
        <v>0</v>
      </c>
      <c r="K34" s="53">
        <f t="shared" si="15"/>
        <v>0</v>
      </c>
      <c r="L34" s="53">
        <f t="shared" si="15"/>
        <v>0</v>
      </c>
      <c r="M34" s="53">
        <f t="shared" si="3"/>
        <v>0</v>
      </c>
      <c r="N34" s="53">
        <f t="shared" si="4"/>
        <v>0</v>
      </c>
      <c r="O34" s="53">
        <f t="shared" si="5"/>
        <v>0</v>
      </c>
      <c r="P34" s="53">
        <f t="shared" si="6"/>
        <v>0</v>
      </c>
      <c r="Q34" s="53">
        <f t="shared" si="7"/>
        <v>0</v>
      </c>
      <c r="R34" s="53">
        <f t="shared" si="8"/>
        <v>0</v>
      </c>
      <c r="S34" s="54">
        <f t="shared" si="9"/>
        <v>0</v>
      </c>
    </row>
    <row r="35" spans="1:19" hidden="1" x14ac:dyDescent="0.2">
      <c r="A35" s="49">
        <v>26</v>
      </c>
      <c r="B35" s="63"/>
      <c r="C35" s="64"/>
      <c r="D35" s="64"/>
      <c r="E35" s="64"/>
      <c r="F35" s="64"/>
      <c r="G35" s="64"/>
      <c r="H35" s="64"/>
      <c r="I35" s="53">
        <f t="shared" si="15"/>
        <v>0</v>
      </c>
      <c r="J35" s="53">
        <f t="shared" si="15"/>
        <v>0</v>
      </c>
      <c r="K35" s="53">
        <f t="shared" si="15"/>
        <v>0</v>
      </c>
      <c r="L35" s="53">
        <f t="shared" si="15"/>
        <v>0</v>
      </c>
      <c r="M35" s="53">
        <f t="shared" si="3"/>
        <v>0</v>
      </c>
      <c r="N35" s="53">
        <f t="shared" si="4"/>
        <v>0</v>
      </c>
      <c r="O35" s="53">
        <f t="shared" si="5"/>
        <v>0</v>
      </c>
      <c r="P35" s="53">
        <f t="shared" si="6"/>
        <v>0</v>
      </c>
      <c r="Q35" s="53">
        <f t="shared" si="7"/>
        <v>0</v>
      </c>
      <c r="R35" s="53">
        <f t="shared" si="8"/>
        <v>0</v>
      </c>
      <c r="S35" s="54">
        <f t="shared" si="9"/>
        <v>0</v>
      </c>
    </row>
    <row r="36" spans="1:19" hidden="1" x14ac:dyDescent="0.2">
      <c r="A36" s="49">
        <v>27</v>
      </c>
      <c r="B36" s="63"/>
      <c r="C36" s="64"/>
      <c r="D36" s="64"/>
      <c r="E36" s="64"/>
      <c r="F36" s="64"/>
      <c r="G36" s="64"/>
      <c r="H36" s="64"/>
      <c r="I36" s="53">
        <f t="shared" si="15"/>
        <v>0</v>
      </c>
      <c r="J36" s="53">
        <f t="shared" si="15"/>
        <v>0</v>
      </c>
      <c r="K36" s="53">
        <f t="shared" si="15"/>
        <v>0</v>
      </c>
      <c r="L36" s="53">
        <f t="shared" si="15"/>
        <v>0</v>
      </c>
      <c r="M36" s="53">
        <f t="shared" si="3"/>
        <v>0</v>
      </c>
      <c r="N36" s="53">
        <f t="shared" si="4"/>
        <v>0</v>
      </c>
      <c r="O36" s="53">
        <f t="shared" si="5"/>
        <v>0</v>
      </c>
      <c r="P36" s="53">
        <f t="shared" si="6"/>
        <v>0</v>
      </c>
      <c r="Q36" s="53">
        <f t="shared" si="7"/>
        <v>0</v>
      </c>
      <c r="R36" s="53">
        <f t="shared" si="8"/>
        <v>0</v>
      </c>
      <c r="S36" s="54">
        <f t="shared" si="9"/>
        <v>0</v>
      </c>
    </row>
    <row r="37" spans="1:19" hidden="1" x14ac:dyDescent="0.2">
      <c r="A37" s="49">
        <v>28</v>
      </c>
      <c r="B37" s="63"/>
      <c r="C37" s="64"/>
      <c r="D37" s="64"/>
      <c r="E37" s="64"/>
      <c r="F37" s="64"/>
      <c r="G37" s="64"/>
      <c r="H37" s="64"/>
      <c r="I37" s="53">
        <f t="shared" si="15"/>
        <v>0</v>
      </c>
      <c r="J37" s="53">
        <f t="shared" si="15"/>
        <v>0</v>
      </c>
      <c r="K37" s="53">
        <f t="shared" si="15"/>
        <v>0</v>
      </c>
      <c r="L37" s="53">
        <f t="shared" si="15"/>
        <v>0</v>
      </c>
      <c r="M37" s="53">
        <f t="shared" si="3"/>
        <v>0</v>
      </c>
      <c r="N37" s="53">
        <f t="shared" si="4"/>
        <v>0</v>
      </c>
      <c r="O37" s="53">
        <f t="shared" si="5"/>
        <v>0</v>
      </c>
      <c r="P37" s="53">
        <f t="shared" si="6"/>
        <v>0</v>
      </c>
      <c r="Q37" s="53">
        <f t="shared" si="7"/>
        <v>0</v>
      </c>
      <c r="R37" s="53">
        <f t="shared" si="8"/>
        <v>0</v>
      </c>
      <c r="S37" s="54">
        <f t="shared" si="9"/>
        <v>0</v>
      </c>
    </row>
    <row r="38" spans="1:19" hidden="1" x14ac:dyDescent="0.2">
      <c r="A38" s="49">
        <v>29</v>
      </c>
      <c r="B38" s="63"/>
      <c r="C38" s="64"/>
      <c r="D38" s="64"/>
      <c r="E38" s="64"/>
      <c r="F38" s="64"/>
      <c r="G38" s="64"/>
      <c r="H38" s="64"/>
      <c r="I38" s="53">
        <f t="shared" si="15"/>
        <v>0</v>
      </c>
      <c r="J38" s="53">
        <f t="shared" si="15"/>
        <v>0</v>
      </c>
      <c r="K38" s="53">
        <f t="shared" si="15"/>
        <v>0</v>
      </c>
      <c r="L38" s="53">
        <f t="shared" si="15"/>
        <v>0</v>
      </c>
      <c r="M38" s="53">
        <f t="shared" si="3"/>
        <v>0</v>
      </c>
      <c r="N38" s="53">
        <f t="shared" si="4"/>
        <v>0</v>
      </c>
      <c r="O38" s="53">
        <f t="shared" si="5"/>
        <v>0</v>
      </c>
      <c r="P38" s="53">
        <f t="shared" si="6"/>
        <v>0</v>
      </c>
      <c r="Q38" s="53">
        <f t="shared" si="7"/>
        <v>0</v>
      </c>
      <c r="R38" s="53">
        <f t="shared" si="8"/>
        <v>0</v>
      </c>
      <c r="S38" s="54">
        <f t="shared" si="9"/>
        <v>0</v>
      </c>
    </row>
    <row r="39" spans="1:19" hidden="1" x14ac:dyDescent="0.2">
      <c r="A39" s="49">
        <v>30</v>
      </c>
      <c r="B39" s="63"/>
      <c r="C39" s="64"/>
      <c r="D39" s="64"/>
      <c r="E39" s="64"/>
      <c r="F39" s="64"/>
      <c r="G39" s="64"/>
      <c r="H39" s="64"/>
      <c r="I39" s="53">
        <f t="shared" si="15"/>
        <v>0</v>
      </c>
      <c r="J39" s="53">
        <f t="shared" si="15"/>
        <v>0</v>
      </c>
      <c r="K39" s="53">
        <f t="shared" si="15"/>
        <v>0</v>
      </c>
      <c r="L39" s="53">
        <f t="shared" si="15"/>
        <v>0</v>
      </c>
      <c r="M39" s="53">
        <f t="shared" si="3"/>
        <v>0</v>
      </c>
      <c r="N39" s="53">
        <f t="shared" si="4"/>
        <v>0</v>
      </c>
      <c r="O39" s="53">
        <f t="shared" si="5"/>
        <v>0</v>
      </c>
      <c r="P39" s="53">
        <f t="shared" si="6"/>
        <v>0</v>
      </c>
      <c r="Q39" s="53">
        <f t="shared" si="7"/>
        <v>0</v>
      </c>
      <c r="R39" s="53">
        <f t="shared" si="8"/>
        <v>0</v>
      </c>
      <c r="S39" s="54">
        <f t="shared" si="9"/>
        <v>0</v>
      </c>
    </row>
    <row r="40" spans="1:19" hidden="1" x14ac:dyDescent="0.2">
      <c r="A40" s="49">
        <v>31</v>
      </c>
      <c r="B40" s="63"/>
      <c r="C40" s="64"/>
      <c r="D40" s="64"/>
      <c r="E40" s="64"/>
      <c r="F40" s="64"/>
      <c r="G40" s="64"/>
      <c r="H40" s="64"/>
      <c r="I40" s="53">
        <f t="shared" si="15"/>
        <v>0</v>
      </c>
      <c r="J40" s="53">
        <f t="shared" si="15"/>
        <v>0</v>
      </c>
      <c r="K40" s="53">
        <f t="shared" si="15"/>
        <v>0</v>
      </c>
      <c r="L40" s="53">
        <f t="shared" si="15"/>
        <v>0</v>
      </c>
      <c r="M40" s="53">
        <f t="shared" si="3"/>
        <v>0</v>
      </c>
      <c r="N40" s="53">
        <f t="shared" si="4"/>
        <v>0</v>
      </c>
      <c r="O40" s="53">
        <f t="shared" si="5"/>
        <v>0</v>
      </c>
      <c r="P40" s="53">
        <f t="shared" si="6"/>
        <v>0</v>
      </c>
      <c r="Q40" s="53">
        <f t="shared" si="7"/>
        <v>0</v>
      </c>
      <c r="R40" s="53">
        <f t="shared" si="8"/>
        <v>0</v>
      </c>
      <c r="S40" s="54">
        <f t="shared" si="9"/>
        <v>0</v>
      </c>
    </row>
  </sheetData>
  <mergeCells count="15">
    <mergeCell ref="A1:S1"/>
    <mergeCell ref="A2:S2"/>
    <mergeCell ref="A3:S3"/>
    <mergeCell ref="S7:S8"/>
    <mergeCell ref="G7:G8"/>
    <mergeCell ref="H7:H8"/>
    <mergeCell ref="I7:M7"/>
    <mergeCell ref="N7:R7"/>
    <mergeCell ref="A4:S4"/>
    <mergeCell ref="A7:A8"/>
    <mergeCell ref="B7:B8"/>
    <mergeCell ref="C7:C8"/>
    <mergeCell ref="D7:D8"/>
    <mergeCell ref="E7:E8"/>
    <mergeCell ref="F7:F8"/>
  </mergeCells>
  <conditionalFormatting sqref="I10:I40">
    <cfRule type="cellIs" dxfId="13" priority="5" operator="equal">
      <formula>I$9</formula>
    </cfRule>
  </conditionalFormatting>
  <conditionalFormatting sqref="J10:J40">
    <cfRule type="cellIs" dxfId="12" priority="4" operator="equal">
      <formula>J$9</formula>
    </cfRule>
  </conditionalFormatting>
  <conditionalFormatting sqref="K10:K40">
    <cfRule type="cellIs" dxfId="11" priority="3" operator="equal">
      <formula>K$9</formula>
    </cfRule>
  </conditionalFormatting>
  <conditionalFormatting sqref="L10:M40">
    <cfRule type="cellIs" dxfId="10" priority="2" operator="equal">
      <formula>L$9</formula>
    </cfRule>
  </conditionalFormatting>
  <conditionalFormatting sqref="N10:R40">
    <cfRule type="cellIs" dxfId="9" priority="1" operator="equal">
      <formula>N$9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4" sqref="I4:I5"/>
    </sheetView>
  </sheetViews>
  <sheetFormatPr defaultRowHeight="12.75" x14ac:dyDescent="0.2"/>
  <cols>
    <col min="1" max="1" width="9.140625" style="123"/>
    <col min="2" max="2" width="18.5703125" style="123" customWidth="1"/>
    <col min="3" max="3" width="11.28515625" style="123" customWidth="1"/>
    <col min="4" max="4" width="11" style="123" customWidth="1"/>
    <col min="5" max="5" width="11.42578125" style="123" customWidth="1"/>
    <col min="6" max="6" width="12.28515625" style="123" customWidth="1"/>
    <col min="7" max="7" width="13.28515625" style="123" customWidth="1"/>
    <col min="8" max="8" width="18.28515625" style="123" customWidth="1"/>
    <col min="9" max="9" width="20.7109375" style="123" customWidth="1"/>
    <col min="10" max="10" width="21.7109375" style="123" hidden="1" customWidth="1"/>
    <col min="11" max="11" width="13" style="123" customWidth="1"/>
    <col min="12" max="16384" width="9.140625" style="123"/>
  </cols>
  <sheetData>
    <row r="1" spans="1:11" ht="100.5" customHeight="1" x14ac:dyDescent="0.35">
      <c r="A1" s="198" t="s">
        <v>141</v>
      </c>
      <c r="B1" s="198"/>
      <c r="C1" s="198"/>
      <c r="D1" s="198"/>
      <c r="E1" s="198"/>
      <c r="F1" s="198"/>
      <c r="G1" s="198"/>
      <c r="H1" s="198"/>
      <c r="I1" s="198"/>
    </row>
    <row r="2" spans="1:11" ht="20.25" x14ac:dyDescent="0.3">
      <c r="A2" s="187" t="s">
        <v>4</v>
      </c>
      <c r="B2" s="187"/>
      <c r="C2" s="187"/>
      <c r="D2" s="187"/>
      <c r="E2" s="187"/>
      <c r="F2" s="187"/>
      <c r="G2" s="187"/>
      <c r="H2" s="187"/>
      <c r="I2" s="187"/>
    </row>
    <row r="3" spans="1:11" ht="18.75" x14ac:dyDescent="0.3">
      <c r="A3" s="197"/>
      <c r="B3" s="197"/>
      <c r="C3" s="197"/>
      <c r="D3" s="197"/>
      <c r="E3" s="197"/>
      <c r="H3" s="121" t="s">
        <v>126</v>
      </c>
      <c r="I3" s="131">
        <f>H17</f>
        <v>6.7656993108936803</v>
      </c>
    </row>
    <row r="4" spans="1:11" ht="12.75" customHeight="1" x14ac:dyDescent="0.2">
      <c r="A4" s="189" t="s">
        <v>0</v>
      </c>
      <c r="B4" s="189" t="s">
        <v>5</v>
      </c>
      <c r="C4" s="189" t="s">
        <v>125</v>
      </c>
      <c r="D4" s="189" t="s">
        <v>103</v>
      </c>
      <c r="E4" s="189" t="s">
        <v>104</v>
      </c>
      <c r="F4" s="201" t="s">
        <v>102</v>
      </c>
      <c r="G4" s="189" t="s">
        <v>106</v>
      </c>
      <c r="H4" s="199" t="s">
        <v>105</v>
      </c>
      <c r="I4" s="199" t="s">
        <v>127</v>
      </c>
    </row>
    <row r="5" spans="1:11" ht="113.25" customHeight="1" x14ac:dyDescent="0.2">
      <c r="A5" s="190"/>
      <c r="B5" s="190"/>
      <c r="C5" s="190"/>
      <c r="D5" s="190"/>
      <c r="E5" s="190"/>
      <c r="F5" s="202"/>
      <c r="G5" s="190"/>
      <c r="H5" s="200"/>
      <c r="I5" s="200"/>
      <c r="K5" s="142">
        <f>'Объем дотации'!B13</f>
        <v>12583.203749999999</v>
      </c>
    </row>
    <row r="6" spans="1:11" ht="78.75" customHeight="1" x14ac:dyDescent="0.2">
      <c r="A6" s="42">
        <f>COUNT(C7:C37)</f>
        <v>31</v>
      </c>
      <c r="B6" s="43" t="s">
        <v>1</v>
      </c>
      <c r="C6" s="44">
        <f>SUM(C7:C37)</f>
        <v>27029</v>
      </c>
      <c r="D6" s="44"/>
      <c r="E6" s="44"/>
      <c r="F6" s="44"/>
      <c r="G6" s="122">
        <f>SUM(G7:G37)</f>
        <v>0</v>
      </c>
      <c r="H6" s="44"/>
      <c r="I6" s="133">
        <f>SUM(I7:I17)</f>
        <v>27533.124500122769</v>
      </c>
      <c r="J6" s="136" t="s">
        <v>129</v>
      </c>
      <c r="K6" s="142">
        <f>SUM(K7:K17)</f>
        <v>12583.203749999999</v>
      </c>
    </row>
    <row r="7" spans="1:11" x14ac:dyDescent="0.2">
      <c r="A7" s="49">
        <v>1</v>
      </c>
      <c r="B7" s="127" t="s">
        <v>130</v>
      </c>
      <c r="C7" s="119">
        <f>ИБР!C10</f>
        <v>351</v>
      </c>
      <c r="D7" s="130">
        <f>ИНП!AG15</f>
        <v>0.35485181841285762</v>
      </c>
      <c r="E7" s="130">
        <f>ИБР!S10</f>
        <v>0.33520777262225149</v>
      </c>
      <c r="F7" s="130">
        <f>D7/E7</f>
        <v>1.0586025963447547</v>
      </c>
      <c r="G7" s="134"/>
      <c r="H7" s="130">
        <f>F7+G7/(ИНП!$D$3/$C$6*'Дотация 2024'!E7*'Дотация 2024'!C7)</f>
        <v>1.0586025963447547</v>
      </c>
      <c r="I7" s="119">
        <f>ИНП!$D$3/$C$6*('Дотация 2024'!$I$3-'Дотация 2024'!$H7)*'Дотация 2024'!$E7*'Дотация 2024'!$C7</f>
        <v>1953.6271029990328</v>
      </c>
      <c r="J7" s="136"/>
      <c r="K7" s="148">
        <f>I7/$I$6*$K$5</f>
        <v>892.84773649461579</v>
      </c>
    </row>
    <row r="8" spans="1:11" x14ac:dyDescent="0.2">
      <c r="A8" s="49">
        <v>2</v>
      </c>
      <c r="B8" s="128" t="s">
        <v>131</v>
      </c>
      <c r="C8" s="119">
        <f>ИБР!C11</f>
        <v>213</v>
      </c>
      <c r="D8" s="130">
        <f>ИНП!AG16</f>
        <v>0.64272355010235604</v>
      </c>
      <c r="E8" s="130">
        <f>ИБР!S11</f>
        <v>0.78909929260511547</v>
      </c>
      <c r="F8" s="130">
        <f t="shared" ref="F8:F37" si="0">D8/E8</f>
        <v>0.81450275792350835</v>
      </c>
      <c r="G8" s="134"/>
      <c r="H8" s="130">
        <f>F8+G8/(ИНП!$D$3/$C$6*'Дотация 2024'!E8*'Дотация 2024'!C8)</f>
        <v>0.81450275792350835</v>
      </c>
      <c r="I8" s="119">
        <f>ИНП!$D$3/$C$6*('Дотация 2024'!$I$3-'Дотация 2024'!$H8)*'Дотация 2024'!$E8*'Дотация 2024'!$C8</f>
        <v>2910.1863158927003</v>
      </c>
      <c r="J8" s="136"/>
      <c r="K8" s="148">
        <f t="shared" ref="K8:K17" si="1">I8/$I$6*$K$5</f>
        <v>1330.0149557372765</v>
      </c>
    </row>
    <row r="9" spans="1:11" x14ac:dyDescent="0.2">
      <c r="A9" s="49">
        <v>3</v>
      </c>
      <c r="B9" s="128" t="s">
        <v>132</v>
      </c>
      <c r="C9" s="119">
        <f>ИБР!C12</f>
        <v>1486</v>
      </c>
      <c r="D9" s="130">
        <f>ИНП!AG17</f>
        <v>0.36247112226271</v>
      </c>
      <c r="E9" s="130">
        <f>ИБР!S12</f>
        <v>0.18937388235317634</v>
      </c>
      <c r="F9" s="130">
        <f t="shared" si="0"/>
        <v>1.9140502257154592</v>
      </c>
      <c r="G9" s="134"/>
      <c r="H9" s="130">
        <f>F9+G9/(ИНП!$D$3/$C$6*'Дотация 2024'!E9*'Дотация 2024'!C9)</f>
        <v>1.9140502257154592</v>
      </c>
      <c r="I9" s="119">
        <f>ИНП!$D$3/$C$6*('Дотация 2024'!$I$3-'Дотация 2024'!$H9)*'Дотация 2024'!$E9*'Дотация 2024'!$C9</f>
        <v>3972.2220332655102</v>
      </c>
      <c r="K9" s="148">
        <f t="shared" si="1"/>
        <v>1815.3871052519416</v>
      </c>
    </row>
    <row r="10" spans="1:11" x14ac:dyDescent="0.2">
      <c r="A10" s="49">
        <v>4</v>
      </c>
      <c r="B10" s="128" t="s">
        <v>133</v>
      </c>
      <c r="C10" s="119">
        <f>ИБР!C13</f>
        <v>915</v>
      </c>
      <c r="D10" s="130">
        <f>ИНП!AG18</f>
        <v>0.27485640878994433</v>
      </c>
      <c r="E10" s="130">
        <f>ИБР!S13</f>
        <v>0.24887065292340818</v>
      </c>
      <c r="F10" s="130">
        <f t="shared" si="0"/>
        <v>1.1044147052345841</v>
      </c>
      <c r="G10" s="134"/>
      <c r="H10" s="130">
        <f>F10+G10/(ИНП!$D$3/$C$6*'Дотация 2024'!E10*'Дотация 2024'!C10)</f>
        <v>1.1044147052345841</v>
      </c>
      <c r="I10" s="119">
        <f>ИНП!$D$3/$C$6*('Дотация 2024'!$I$3-'Дотация 2024'!$H10)*'Дотация 2024'!$E10*'Дотация 2024'!$C10</f>
        <v>3750.7231783524248</v>
      </c>
      <c r="K10" s="148">
        <f t="shared" si="1"/>
        <v>1714.1575763711708</v>
      </c>
    </row>
    <row r="11" spans="1:11" x14ac:dyDescent="0.2">
      <c r="A11" s="49">
        <v>5</v>
      </c>
      <c r="B11" s="128" t="s">
        <v>134</v>
      </c>
      <c r="C11" s="119">
        <f>ИБР!C14</f>
        <v>4593</v>
      </c>
      <c r="D11" s="130">
        <f>ИНП!AG19</f>
        <v>0.63607379397388175</v>
      </c>
      <c r="E11" s="130">
        <f>ИБР!S14</f>
        <v>0.14810371514838219</v>
      </c>
      <c r="F11" s="130">
        <f t="shared" si="0"/>
        <v>4.2947862134087043</v>
      </c>
      <c r="G11" s="134"/>
      <c r="H11" s="130">
        <f>F11+G11/(ИНП!$D$3/$C$6*'Дотация 2024'!E11*'Дотация 2024'!C11)</f>
        <v>4.2947862134087043</v>
      </c>
      <c r="I11" s="119">
        <f>ИНП!$D$3/$C$6*('Дотация 2024'!$I$3-'Дотация 2024'!$H11)*'Дотация 2024'!$E11*'Дотация 2024'!$C11</f>
        <v>4890.1830086485415</v>
      </c>
      <c r="K11" s="148">
        <f t="shared" si="1"/>
        <v>2234.9141366915414</v>
      </c>
    </row>
    <row r="12" spans="1:11" x14ac:dyDescent="0.2">
      <c r="A12" s="49">
        <v>6</v>
      </c>
      <c r="B12" s="128" t="s">
        <v>135</v>
      </c>
      <c r="C12" s="119">
        <f>ИБР!C15</f>
        <v>139</v>
      </c>
      <c r="D12" s="130">
        <f>ИНП!AG20</f>
        <v>0.33066342649678671</v>
      </c>
      <c r="E12" s="130">
        <f>ИБР!S15</f>
        <v>0.86473230799211931</v>
      </c>
      <c r="F12" s="130">
        <f t="shared" si="0"/>
        <v>0.38238819509887007</v>
      </c>
      <c r="G12" s="134"/>
      <c r="H12" s="130">
        <f>F12+G12/(ИНП!$D$3/$C$6*'Дотация 2024'!E12*'Дотация 2024'!C12)</f>
        <v>0.38238819509887007</v>
      </c>
      <c r="I12" s="119">
        <f>ИНП!$D$3/$C$6*('Дотация 2024'!$I$3-'Дотация 2024'!$H12)*'Дотация 2024'!$E12*'Дотация 2024'!$C12</f>
        <v>2232.2752298736846</v>
      </c>
      <c r="K12" s="148">
        <f t="shared" si="1"/>
        <v>1020.1956571784436</v>
      </c>
    </row>
    <row r="13" spans="1:11" x14ac:dyDescent="0.2">
      <c r="A13" s="49">
        <v>7</v>
      </c>
      <c r="B13" s="128" t="s">
        <v>136</v>
      </c>
      <c r="C13" s="119">
        <f>ИБР!C16</f>
        <v>1547</v>
      </c>
      <c r="D13" s="130">
        <f>ИНП!AG21</f>
        <v>0.74157962683821199</v>
      </c>
      <c r="E13" s="130">
        <f>ИБР!S16</f>
        <v>0.16571928484313642</v>
      </c>
      <c r="F13" s="130">
        <f t="shared" si="0"/>
        <v>4.4749144768526072</v>
      </c>
      <c r="G13" s="134"/>
      <c r="H13" s="130">
        <f>F13+G13/(ИНП!$D$3/$C$6*'Дотация 2024'!E13*'Дотация 2024'!C13)</f>
        <v>4.4749144768526072</v>
      </c>
      <c r="I13" s="119">
        <f>ИНП!$D$3/$C$6*('Дотация 2024'!$I$3-'Дотация 2024'!$H13)*'Дотация 2024'!$E13*'Дотация 2024'!$C13</f>
        <v>1708.6491938314102</v>
      </c>
      <c r="K13" s="148">
        <f t="shared" si="1"/>
        <v>780.88779728424959</v>
      </c>
    </row>
    <row r="14" spans="1:11" x14ac:dyDescent="0.2">
      <c r="A14" s="49">
        <v>8</v>
      </c>
      <c r="B14" s="128" t="s">
        <v>137</v>
      </c>
      <c r="C14" s="119">
        <f>ИБР!C17</f>
        <v>3264</v>
      </c>
      <c r="D14" s="130">
        <f>ИНП!AG22</f>
        <v>0.73552568571541299</v>
      </c>
      <c r="E14" s="130">
        <f>ИБР!S17</f>
        <v>0.17078265564735889</v>
      </c>
      <c r="F14" s="130">
        <f t="shared" si="0"/>
        <v>4.3067938188885266</v>
      </c>
      <c r="G14" s="134"/>
      <c r="H14" s="130">
        <f>F14+G14/(ИНП!$D$3/$C$6*'Дотация 2024'!E14*'Дотация 2024'!C14)</f>
        <v>4.3067938188885266</v>
      </c>
      <c r="I14" s="119">
        <f>ИНП!$D$3/$C$6*('Дотация 2024'!$I$3-'Дотация 2024'!$H14)*'Дотация 2024'!$E14*'Дотация 2024'!$C14</f>
        <v>3987.8699980853821</v>
      </c>
      <c r="K14" s="148">
        <f t="shared" si="1"/>
        <v>1822.5385467674298</v>
      </c>
    </row>
    <row r="15" spans="1:11" x14ac:dyDescent="0.2">
      <c r="A15" s="49">
        <v>9</v>
      </c>
      <c r="B15" s="128" t="s">
        <v>138</v>
      </c>
      <c r="C15" s="119">
        <f>ИБР!C18</f>
        <v>1046</v>
      </c>
      <c r="D15" s="130">
        <f>ИНП!AG23</f>
        <v>0.87620159694299193</v>
      </c>
      <c r="E15" s="130">
        <f>ИБР!S18</f>
        <v>0.2030253364183823</v>
      </c>
      <c r="F15" s="130">
        <f t="shared" si="0"/>
        <v>4.3157253789121608</v>
      </c>
      <c r="G15" s="134"/>
      <c r="H15" s="130">
        <f>F15+G15/(ИНП!$D$3/$C$6*'Дотация 2024'!E15*'Дотация 2024'!C15)</f>
        <v>4.3157253789121608</v>
      </c>
      <c r="I15" s="119">
        <f>ИНП!$D$3/$C$6*('Дотация 2024'!$I$3-'Дотация 2024'!$H15)*'Дотация 2024'!$E15*'Дотация 2024'!$C15</f>
        <v>1513.7307364206488</v>
      </c>
      <c r="K15" s="148">
        <f t="shared" si="1"/>
        <v>691.80605633529296</v>
      </c>
    </row>
    <row r="16" spans="1:11" x14ac:dyDescent="0.2">
      <c r="A16" s="49">
        <v>10</v>
      </c>
      <c r="B16" s="128" t="s">
        <v>139</v>
      </c>
      <c r="C16" s="119">
        <f>ИБР!C19</f>
        <v>198</v>
      </c>
      <c r="D16" s="130">
        <f>ИНП!AG24</f>
        <v>2.5809449979357559</v>
      </c>
      <c r="E16" s="130">
        <f>ИБР!S19</f>
        <v>0.53892512319850072</v>
      </c>
      <c r="F16" s="130">
        <f t="shared" si="0"/>
        <v>4.7890604591189634</v>
      </c>
      <c r="G16" s="134"/>
      <c r="H16" s="130">
        <f>F16+G16/(ИНП!$D$3/$C$6*'Дотация 2024'!E16*'Дотация 2024'!C16)</f>
        <v>4.7890604591189634</v>
      </c>
      <c r="I16" s="119">
        <f>ИНП!$D$3/$C$6*('Дотация 2024'!$I$3-'Дотация 2024'!$H16)*'Дотация 2024'!$E16*'Дотация 2024'!$C16</f>
        <v>613.65770275343323</v>
      </c>
      <c r="K16" s="148">
        <f t="shared" si="1"/>
        <v>280.45418188803649</v>
      </c>
    </row>
    <row r="17" spans="1:11" ht="15.75" customHeight="1" x14ac:dyDescent="0.2">
      <c r="A17" s="49">
        <v>11</v>
      </c>
      <c r="B17" s="128" t="s">
        <v>140</v>
      </c>
      <c r="C17" s="119">
        <f>ИБР!C20</f>
        <v>13277</v>
      </c>
      <c r="D17" s="130">
        <f>ИНП!AG25</f>
        <v>1.2643260849989577</v>
      </c>
      <c r="E17" s="130">
        <f>ИБР!S20</f>
        <v>0.18687293462232701</v>
      </c>
      <c r="F17" s="130">
        <f t="shared" si="0"/>
        <v>6.7656993108936803</v>
      </c>
      <c r="G17" s="134"/>
      <c r="H17" s="130">
        <f>F17+G17/(ИНП!$D$3/$C$6*'Дотация 2024'!E17*'Дотация 2024'!C17)</f>
        <v>6.7656993108936803</v>
      </c>
      <c r="I17" s="119">
        <f>ИНП!$D$3/$C$6*('Дотация 2024'!$I$3-'Дотация 2024'!$H17)*'Дотация 2024'!$E17*'Дотация 2024'!$C17</f>
        <v>0</v>
      </c>
      <c r="K17" s="144">
        <f t="shared" si="1"/>
        <v>0</v>
      </c>
    </row>
    <row r="18" spans="1:11" hidden="1" x14ac:dyDescent="0.2">
      <c r="A18" s="49">
        <v>12</v>
      </c>
      <c r="B18" s="63"/>
      <c r="C18" s="119">
        <f>ИБР!C21</f>
        <v>0</v>
      </c>
      <c r="D18" s="119" t="e">
        <f>ИНП!AG26</f>
        <v>#DIV/0!</v>
      </c>
      <c r="E18" s="119">
        <f>ИБР!S21</f>
        <v>0</v>
      </c>
      <c r="F18" s="119" t="e">
        <f t="shared" si="0"/>
        <v>#DIV/0!</v>
      </c>
      <c r="G18" s="64"/>
      <c r="H18" s="119" t="e">
        <f>F18+G18/(ИНП!$D$3/$C$6*'Дотация 2024'!E18*'Дотация 2024'!C18)</f>
        <v>#DIV/0!</v>
      </c>
      <c r="I18" s="119" t="e">
        <f>ИНП!$D$3/$C$6*('Дотация 2024'!$I$3-'Дотация 2024'!$H18)*'Дотация 2024'!$E18*'Дотация 2024'!$C18</f>
        <v>#DIV/0!</v>
      </c>
    </row>
    <row r="19" spans="1:11" hidden="1" x14ac:dyDescent="0.2">
      <c r="A19" s="49">
        <v>13</v>
      </c>
      <c r="B19" s="63"/>
      <c r="C19" s="119">
        <f>ИБР!C22</f>
        <v>0</v>
      </c>
      <c r="D19" s="119" t="e">
        <f>ИНП!AG27</f>
        <v>#DIV/0!</v>
      </c>
      <c r="E19" s="119">
        <f>ИБР!S22</f>
        <v>0</v>
      </c>
      <c r="F19" s="119" t="e">
        <f t="shared" si="0"/>
        <v>#DIV/0!</v>
      </c>
      <c r="G19" s="64"/>
      <c r="H19" s="119" t="e">
        <f>F19+G19/(ИНП!$D$3/$C$6*'Дотация 2024'!E19*'Дотация 2024'!C19)</f>
        <v>#DIV/0!</v>
      </c>
      <c r="I19" s="119" t="e">
        <f>ИНП!$D$3/$C$6*('Дотация 2024'!$I$3-'Дотация 2024'!$H19)*'Дотация 2024'!$E19*'Дотация 2024'!$C19</f>
        <v>#DIV/0!</v>
      </c>
    </row>
    <row r="20" spans="1:11" hidden="1" x14ac:dyDescent="0.2">
      <c r="A20" s="49">
        <v>14</v>
      </c>
      <c r="B20" s="63"/>
      <c r="C20" s="119">
        <f>ИБР!C23</f>
        <v>0</v>
      </c>
      <c r="D20" s="119" t="e">
        <f>ИНП!AG28</f>
        <v>#DIV/0!</v>
      </c>
      <c r="E20" s="119">
        <f>ИБР!S23</f>
        <v>0</v>
      </c>
      <c r="F20" s="119" t="e">
        <f t="shared" si="0"/>
        <v>#DIV/0!</v>
      </c>
      <c r="G20" s="64"/>
      <c r="H20" s="119" t="e">
        <f>F20+G20/(ИНП!$D$3/$C$6*'Дотация 2024'!E20*'Дотация 2024'!C20)</f>
        <v>#DIV/0!</v>
      </c>
      <c r="I20" s="119" t="e">
        <f>ИНП!$D$3/$C$6*('Дотация 2024'!$I$3-'Дотация 2024'!$H20)*'Дотация 2024'!$E20*'Дотация 2024'!$C20</f>
        <v>#DIV/0!</v>
      </c>
    </row>
    <row r="21" spans="1:11" hidden="1" x14ac:dyDescent="0.2">
      <c r="A21" s="49">
        <v>15</v>
      </c>
      <c r="B21" s="63"/>
      <c r="C21" s="119">
        <f>ИБР!C24</f>
        <v>0</v>
      </c>
      <c r="D21" s="119" t="e">
        <f>ИНП!AG29</f>
        <v>#DIV/0!</v>
      </c>
      <c r="E21" s="119">
        <f>ИБР!S24</f>
        <v>0</v>
      </c>
      <c r="F21" s="119" t="e">
        <f t="shared" si="0"/>
        <v>#DIV/0!</v>
      </c>
      <c r="G21" s="64"/>
      <c r="H21" s="119" t="e">
        <f>F21+G21/(ИНП!$D$3/$C$6*'Дотация 2024'!E21*'Дотация 2024'!C21)</f>
        <v>#DIV/0!</v>
      </c>
      <c r="I21" s="119" t="e">
        <f>ИНП!$D$3/$C$6*('Дотация 2024'!$I$3-'Дотация 2024'!$H21)*'Дотация 2024'!$E21*'Дотация 2024'!$C21</f>
        <v>#DIV/0!</v>
      </c>
    </row>
    <row r="22" spans="1:11" hidden="1" x14ac:dyDescent="0.2">
      <c r="A22" s="49">
        <v>16</v>
      </c>
      <c r="B22" s="63"/>
      <c r="C22" s="119">
        <f>ИБР!C25</f>
        <v>0</v>
      </c>
      <c r="D22" s="119" t="e">
        <f>ИНП!AG30</f>
        <v>#DIV/0!</v>
      </c>
      <c r="E22" s="119">
        <f>ИБР!S25</f>
        <v>0</v>
      </c>
      <c r="F22" s="119" t="e">
        <f t="shared" si="0"/>
        <v>#DIV/0!</v>
      </c>
      <c r="G22" s="64"/>
      <c r="H22" s="119" t="e">
        <f>F22+G22/(ИНП!$D$3/$C$6*'Дотация 2024'!E22*'Дотация 2024'!C22)</f>
        <v>#DIV/0!</v>
      </c>
      <c r="I22" s="119" t="e">
        <f>ИНП!$D$3/$C$6*('Дотация 2024'!$I$3-'Дотация 2024'!$H22)*'Дотация 2024'!$E22*'Дотация 2024'!$C22</f>
        <v>#DIV/0!</v>
      </c>
    </row>
    <row r="23" spans="1:11" hidden="1" x14ac:dyDescent="0.2">
      <c r="A23" s="49">
        <v>17</v>
      </c>
      <c r="B23" s="63"/>
      <c r="C23" s="119">
        <f>ИБР!C26</f>
        <v>0</v>
      </c>
      <c r="D23" s="119" t="e">
        <f>ИНП!AG31</f>
        <v>#DIV/0!</v>
      </c>
      <c r="E23" s="119">
        <f>ИБР!S26</f>
        <v>0</v>
      </c>
      <c r="F23" s="119" t="e">
        <f t="shared" si="0"/>
        <v>#DIV/0!</v>
      </c>
      <c r="G23" s="64"/>
      <c r="H23" s="119" t="e">
        <f>F23+G23/(ИНП!$D$3/$C$6*'Дотация 2024'!E23*'Дотация 2024'!C23)</f>
        <v>#DIV/0!</v>
      </c>
      <c r="I23" s="119" t="e">
        <f>ИНП!$D$3/$C$6*('Дотация 2024'!$I$3-'Дотация 2024'!$H23)*'Дотация 2024'!$E23*'Дотация 2024'!$C23</f>
        <v>#DIV/0!</v>
      </c>
    </row>
    <row r="24" spans="1:11" hidden="1" x14ac:dyDescent="0.2">
      <c r="A24" s="49">
        <v>18</v>
      </c>
      <c r="B24" s="63"/>
      <c r="C24" s="119">
        <f>ИБР!C27</f>
        <v>0</v>
      </c>
      <c r="D24" s="119" t="e">
        <f>ИНП!AG32</f>
        <v>#DIV/0!</v>
      </c>
      <c r="E24" s="119">
        <f>ИБР!S27</f>
        <v>0</v>
      </c>
      <c r="F24" s="119" t="e">
        <f t="shared" si="0"/>
        <v>#DIV/0!</v>
      </c>
      <c r="G24" s="64"/>
      <c r="H24" s="119" t="e">
        <f>F24+G24/(ИНП!$D$3/$C$6*'Дотация 2024'!E24*'Дотация 2024'!C24)</f>
        <v>#DIV/0!</v>
      </c>
      <c r="I24" s="119" t="e">
        <f>ИНП!$D$3/$C$6*('Дотация 2024'!$I$3-'Дотация 2024'!$H24)*'Дотация 2024'!$E24*'Дотация 2024'!$C24</f>
        <v>#DIV/0!</v>
      </c>
    </row>
    <row r="25" spans="1:11" hidden="1" x14ac:dyDescent="0.2">
      <c r="A25" s="49">
        <v>19</v>
      </c>
      <c r="B25" s="63"/>
      <c r="C25" s="119">
        <f>ИБР!C28</f>
        <v>0</v>
      </c>
      <c r="D25" s="119" t="e">
        <f>ИНП!AG33</f>
        <v>#DIV/0!</v>
      </c>
      <c r="E25" s="119">
        <f>ИБР!S28</f>
        <v>0</v>
      </c>
      <c r="F25" s="119" t="e">
        <f t="shared" si="0"/>
        <v>#DIV/0!</v>
      </c>
      <c r="G25" s="64"/>
      <c r="H25" s="119" t="e">
        <f>F25+G25/(ИНП!$D$3/$C$6*'Дотация 2024'!E25*'Дотация 2024'!C25)</f>
        <v>#DIV/0!</v>
      </c>
      <c r="I25" s="119" t="e">
        <f>ИНП!$D$3/$C$6*('Дотация 2024'!$I$3-'Дотация 2024'!$H25)*'Дотация 2024'!$E25*'Дотация 2024'!$C25</f>
        <v>#DIV/0!</v>
      </c>
    </row>
    <row r="26" spans="1:11" hidden="1" x14ac:dyDescent="0.2">
      <c r="A26" s="49">
        <v>20</v>
      </c>
      <c r="B26" s="63"/>
      <c r="C26" s="119">
        <f>ИБР!C29</f>
        <v>0</v>
      </c>
      <c r="D26" s="119" t="e">
        <f>ИНП!AG34</f>
        <v>#DIV/0!</v>
      </c>
      <c r="E26" s="119">
        <f>ИБР!S29</f>
        <v>0</v>
      </c>
      <c r="F26" s="119" t="e">
        <f t="shared" si="0"/>
        <v>#DIV/0!</v>
      </c>
      <c r="G26" s="64"/>
      <c r="H26" s="119" t="e">
        <f>F26+G26/(ИНП!$D$3/$C$6*'Дотация 2024'!E26*'Дотация 2024'!C26)</f>
        <v>#DIV/0!</v>
      </c>
      <c r="I26" s="119" t="e">
        <f>ИНП!$D$3/$C$6*('Дотация 2024'!$I$3-'Дотация 2024'!$H26)*'Дотация 2024'!$E26*'Дотация 2024'!$C26</f>
        <v>#DIV/0!</v>
      </c>
    </row>
    <row r="27" spans="1:11" hidden="1" x14ac:dyDescent="0.2">
      <c r="A27" s="49">
        <v>21</v>
      </c>
      <c r="B27" s="63"/>
      <c r="C27" s="119">
        <f>ИБР!C30</f>
        <v>0</v>
      </c>
      <c r="D27" s="119" t="e">
        <f>ИНП!AG35</f>
        <v>#DIV/0!</v>
      </c>
      <c r="E27" s="119">
        <f>ИБР!S30</f>
        <v>0</v>
      </c>
      <c r="F27" s="119" t="e">
        <f t="shared" si="0"/>
        <v>#DIV/0!</v>
      </c>
      <c r="G27" s="64"/>
      <c r="H27" s="119" t="e">
        <f>F27+G27/(ИНП!$D$3/$C$6*'Дотация 2024'!E27*'Дотация 2024'!C27)</f>
        <v>#DIV/0!</v>
      </c>
      <c r="I27" s="119" t="e">
        <f>ИНП!$D$3/$C$6*('Дотация 2024'!$I$3-'Дотация 2024'!$H27)*'Дотация 2024'!$E27*'Дотация 2024'!$C27</f>
        <v>#DIV/0!</v>
      </c>
    </row>
    <row r="28" spans="1:11" hidden="1" x14ac:dyDescent="0.2">
      <c r="A28" s="49">
        <v>22</v>
      </c>
      <c r="B28" s="63"/>
      <c r="C28" s="119">
        <f>ИБР!C31</f>
        <v>0</v>
      </c>
      <c r="D28" s="119" t="e">
        <f>ИНП!AG36</f>
        <v>#DIV/0!</v>
      </c>
      <c r="E28" s="119">
        <f>ИБР!S31</f>
        <v>0</v>
      </c>
      <c r="F28" s="119" t="e">
        <f t="shared" si="0"/>
        <v>#DIV/0!</v>
      </c>
      <c r="G28" s="64"/>
      <c r="H28" s="119" t="e">
        <f>F28+G28/(ИНП!$D$3/$C$6*'Дотация 2024'!E28*'Дотация 2024'!C28)</f>
        <v>#DIV/0!</v>
      </c>
      <c r="I28" s="119" t="e">
        <f>ИНП!$D$3/$C$6*('Дотация 2024'!$I$3-'Дотация 2024'!$H28)*'Дотация 2024'!$E28*'Дотация 2024'!$C28</f>
        <v>#DIV/0!</v>
      </c>
    </row>
    <row r="29" spans="1:11" hidden="1" x14ac:dyDescent="0.2">
      <c r="A29" s="49">
        <v>23</v>
      </c>
      <c r="B29" s="63"/>
      <c r="C29" s="119">
        <f>ИБР!C32</f>
        <v>0</v>
      </c>
      <c r="D29" s="119" t="e">
        <f>ИНП!AG37</f>
        <v>#DIV/0!</v>
      </c>
      <c r="E29" s="119">
        <f>ИБР!S32</f>
        <v>0</v>
      </c>
      <c r="F29" s="119" t="e">
        <f>D29/E29</f>
        <v>#DIV/0!</v>
      </c>
      <c r="G29" s="64"/>
      <c r="H29" s="119" t="e">
        <f>F29+G29/(ИНП!$D$3/$C$6*'Дотация 2024'!E29*'Дотация 2024'!C29)</f>
        <v>#DIV/0!</v>
      </c>
      <c r="I29" s="119" t="e">
        <f>ИНП!$D$3/$C$6*('Дотация 2024'!$I$3-'Дотация 2024'!$H29)*'Дотация 2024'!$E29*'Дотация 2024'!$C29</f>
        <v>#DIV/0!</v>
      </c>
    </row>
    <row r="30" spans="1:11" hidden="1" x14ac:dyDescent="0.2">
      <c r="A30" s="49">
        <v>24</v>
      </c>
      <c r="B30" s="63"/>
      <c r="C30" s="119">
        <f>ИБР!C33</f>
        <v>0</v>
      </c>
      <c r="D30" s="119" t="e">
        <f>ИНП!AG38</f>
        <v>#DIV/0!</v>
      </c>
      <c r="E30" s="119">
        <f>ИБР!S33</f>
        <v>0</v>
      </c>
      <c r="F30" s="119" t="e">
        <f t="shared" si="0"/>
        <v>#DIV/0!</v>
      </c>
      <c r="G30" s="64"/>
      <c r="H30" s="119" t="e">
        <f>F30+G30/(ИНП!$D$3/$C$6*'Дотация 2024'!E30*'Дотация 2024'!C30)</f>
        <v>#DIV/0!</v>
      </c>
      <c r="I30" s="119" t="e">
        <f>ИНП!$D$3/$C$6*('Дотация 2024'!$I$3-'Дотация 2024'!$H30)*'Дотация 2024'!$E30*'Дотация 2024'!$C30</f>
        <v>#DIV/0!</v>
      </c>
    </row>
    <row r="31" spans="1:11" hidden="1" x14ac:dyDescent="0.2">
      <c r="A31" s="49">
        <v>25</v>
      </c>
      <c r="B31" s="63"/>
      <c r="C31" s="119">
        <f>ИБР!C34</f>
        <v>0</v>
      </c>
      <c r="D31" s="119" t="e">
        <f>ИНП!AG39</f>
        <v>#DIV/0!</v>
      </c>
      <c r="E31" s="119">
        <f>ИБР!S34</f>
        <v>0</v>
      </c>
      <c r="F31" s="119" t="e">
        <f t="shared" si="0"/>
        <v>#DIV/0!</v>
      </c>
      <c r="G31" s="64"/>
      <c r="H31" s="119" t="e">
        <f>F31+G31/(ИНП!$D$3/$C$6*'Дотация 2024'!E31*'Дотация 2024'!C31)</f>
        <v>#DIV/0!</v>
      </c>
      <c r="I31" s="119" t="e">
        <f>ИНП!$D$3/$C$6*('Дотация 2024'!$I$3-'Дотация 2024'!$H31)*'Дотация 2024'!$E31*'Дотация 2024'!$C31</f>
        <v>#DIV/0!</v>
      </c>
    </row>
    <row r="32" spans="1:11" hidden="1" x14ac:dyDescent="0.2">
      <c r="A32" s="49">
        <v>26</v>
      </c>
      <c r="B32" s="63"/>
      <c r="C32" s="119">
        <f>ИБР!C35</f>
        <v>0</v>
      </c>
      <c r="D32" s="119" t="e">
        <f>ИНП!AG40</f>
        <v>#DIV/0!</v>
      </c>
      <c r="E32" s="119">
        <f>ИБР!S35</f>
        <v>0</v>
      </c>
      <c r="F32" s="119" t="e">
        <f t="shared" si="0"/>
        <v>#DIV/0!</v>
      </c>
      <c r="G32" s="64"/>
      <c r="H32" s="119" t="e">
        <f>F32+G32/(ИНП!$D$3/$C$6*'Дотация 2024'!E32*'Дотация 2024'!C32)</f>
        <v>#DIV/0!</v>
      </c>
      <c r="I32" s="119" t="e">
        <f>ИНП!$D$3/$C$6*('Дотация 2024'!$I$3-'Дотация 2024'!$H32)*'Дотация 2024'!$E32*'Дотация 2024'!$C32</f>
        <v>#DIV/0!</v>
      </c>
    </row>
    <row r="33" spans="1:9" hidden="1" x14ac:dyDescent="0.2">
      <c r="A33" s="49">
        <v>27</v>
      </c>
      <c r="B33" s="63"/>
      <c r="C33" s="119">
        <f>ИБР!C36</f>
        <v>0</v>
      </c>
      <c r="D33" s="119" t="e">
        <f>ИНП!AG41</f>
        <v>#DIV/0!</v>
      </c>
      <c r="E33" s="119">
        <f>ИБР!S36</f>
        <v>0</v>
      </c>
      <c r="F33" s="119" t="e">
        <f t="shared" si="0"/>
        <v>#DIV/0!</v>
      </c>
      <c r="G33" s="64"/>
      <c r="H33" s="119" t="e">
        <f>F33+G33/(ИНП!$D$3/$C$6*'Дотация 2024'!E33*'Дотация 2024'!C33)</f>
        <v>#DIV/0!</v>
      </c>
      <c r="I33" s="119" t="e">
        <f>ИНП!$D$3/$C$6*('Дотация 2024'!$I$3-'Дотация 2024'!$H33)*'Дотация 2024'!$E33*'Дотация 2024'!$C33</f>
        <v>#DIV/0!</v>
      </c>
    </row>
    <row r="34" spans="1:9" hidden="1" x14ac:dyDescent="0.2">
      <c r="A34" s="49">
        <v>28</v>
      </c>
      <c r="B34" s="63"/>
      <c r="C34" s="119">
        <f>ИБР!C37</f>
        <v>0</v>
      </c>
      <c r="D34" s="119" t="e">
        <f>ИНП!AG42</f>
        <v>#DIV/0!</v>
      </c>
      <c r="E34" s="119">
        <f>ИБР!S37</f>
        <v>0</v>
      </c>
      <c r="F34" s="119" t="e">
        <f t="shared" si="0"/>
        <v>#DIV/0!</v>
      </c>
      <c r="G34" s="64"/>
      <c r="H34" s="119" t="e">
        <f>F34+G34/(ИНП!$D$3/$C$6*'Дотация 2024'!E34*'Дотация 2024'!C34)</f>
        <v>#DIV/0!</v>
      </c>
      <c r="I34" s="119" t="e">
        <f>ИНП!$D$3/$C$6*('Дотация 2024'!$I$3-'Дотация 2024'!$H34)*'Дотация 2024'!$E34*'Дотация 2024'!$C34</f>
        <v>#DIV/0!</v>
      </c>
    </row>
    <row r="35" spans="1:9" hidden="1" x14ac:dyDescent="0.2">
      <c r="A35" s="49">
        <v>29</v>
      </c>
      <c r="B35" s="63"/>
      <c r="C35" s="119">
        <f>ИБР!C38</f>
        <v>0</v>
      </c>
      <c r="D35" s="119" t="e">
        <f>ИНП!AG43</f>
        <v>#DIV/0!</v>
      </c>
      <c r="E35" s="119">
        <f>ИБР!S38</f>
        <v>0</v>
      </c>
      <c r="F35" s="119" t="e">
        <f t="shared" si="0"/>
        <v>#DIV/0!</v>
      </c>
      <c r="G35" s="64"/>
      <c r="H35" s="119" t="e">
        <f>F35+G35/(ИНП!$D$3/$C$6*'Дотация 2024'!E35*'Дотация 2024'!C35)</f>
        <v>#DIV/0!</v>
      </c>
      <c r="I35" s="119" t="e">
        <f>ИНП!$D$3/$C$6*('Дотация 2024'!$I$3-'Дотация 2024'!$H35)*'Дотация 2024'!$E35*'Дотация 2024'!$C35</f>
        <v>#DIV/0!</v>
      </c>
    </row>
    <row r="36" spans="1:9" hidden="1" x14ac:dyDescent="0.2">
      <c r="A36" s="49">
        <v>30</v>
      </c>
      <c r="B36" s="63"/>
      <c r="C36" s="119">
        <f>ИБР!C39</f>
        <v>0</v>
      </c>
      <c r="D36" s="119" t="e">
        <f>ИНП!AG44</f>
        <v>#DIV/0!</v>
      </c>
      <c r="E36" s="119">
        <f>ИБР!S39</f>
        <v>0</v>
      </c>
      <c r="F36" s="119" t="e">
        <f t="shared" si="0"/>
        <v>#DIV/0!</v>
      </c>
      <c r="G36" s="64"/>
      <c r="H36" s="119" t="e">
        <f>F36+G36/(ИНП!$D$3/$C$6*'Дотация 2024'!E36*'Дотация 2024'!C36)</f>
        <v>#DIV/0!</v>
      </c>
      <c r="I36" s="119" t="e">
        <f>ИНП!$D$3/$C$6*('Дотация 2024'!$I$3-'Дотация 2024'!$H36)*'Дотация 2024'!$E36*'Дотация 2024'!$C36</f>
        <v>#DIV/0!</v>
      </c>
    </row>
    <row r="37" spans="1:9" hidden="1" x14ac:dyDescent="0.2">
      <c r="A37" s="49">
        <v>31</v>
      </c>
      <c r="B37" s="63"/>
      <c r="C37" s="119">
        <f>ИБР!C40</f>
        <v>0</v>
      </c>
      <c r="D37" s="119" t="e">
        <f>ИНП!AG45</f>
        <v>#DIV/0!</v>
      </c>
      <c r="E37" s="119">
        <f>ИБР!S40</f>
        <v>0</v>
      </c>
      <c r="F37" s="119" t="e">
        <f t="shared" si="0"/>
        <v>#DIV/0!</v>
      </c>
      <c r="G37" s="64"/>
      <c r="H37" s="119" t="e">
        <f>F37+G37/(ИНП!$D$3/$C$6*'Дотация 2024'!E37*'Дотация 2024'!C37)</f>
        <v>#DIV/0!</v>
      </c>
      <c r="I37" s="119" t="e">
        <f>ИНП!$D$3/$C$6*('Дотация 2024'!$I$3-'Дотация 2024'!$H37)*'Дотация 2024'!$E37*'Дотация 2024'!$C37</f>
        <v>#DIV/0!</v>
      </c>
    </row>
  </sheetData>
  <mergeCells count="12">
    <mergeCell ref="A1:I1"/>
    <mergeCell ref="A2:I2"/>
    <mergeCell ref="I4:I5"/>
    <mergeCell ref="G4:G5"/>
    <mergeCell ref="H4:H5"/>
    <mergeCell ref="F4:F5"/>
    <mergeCell ref="A3:E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4" sqref="I4:I5"/>
    </sheetView>
  </sheetViews>
  <sheetFormatPr defaultRowHeight="12.75" x14ac:dyDescent="0.2"/>
  <cols>
    <col min="1" max="1" width="9.140625" style="123"/>
    <col min="2" max="2" width="17.85546875" style="123" customWidth="1"/>
    <col min="3" max="3" width="13.7109375" style="123" customWidth="1"/>
    <col min="4" max="4" width="13" style="123" customWidth="1"/>
    <col min="5" max="7" width="17.140625" style="123" customWidth="1"/>
    <col min="8" max="8" width="19.85546875" style="123" customWidth="1"/>
    <col min="9" max="9" width="20.7109375" style="123" customWidth="1"/>
    <col min="10" max="10" width="15.140625" style="123" hidden="1" customWidth="1"/>
    <col min="11" max="11" width="11.7109375" style="123" customWidth="1"/>
    <col min="12" max="16384" width="9.140625" style="123"/>
  </cols>
  <sheetData>
    <row r="1" spans="1:11" ht="63.75" customHeight="1" x14ac:dyDescent="0.35">
      <c r="A1" s="198" t="s">
        <v>165</v>
      </c>
      <c r="B1" s="198"/>
      <c r="C1" s="198"/>
      <c r="D1" s="198"/>
      <c r="E1" s="198"/>
      <c r="F1" s="198"/>
      <c r="G1" s="198"/>
      <c r="H1" s="198"/>
      <c r="I1" s="198"/>
    </row>
    <row r="2" spans="1:11" ht="20.25" x14ac:dyDescent="0.3">
      <c r="A2" s="187" t="s">
        <v>4</v>
      </c>
      <c r="B2" s="187"/>
      <c r="C2" s="187"/>
      <c r="D2" s="187"/>
      <c r="E2" s="187"/>
      <c r="F2" s="187"/>
      <c r="G2" s="187"/>
      <c r="H2" s="187"/>
      <c r="I2" s="187"/>
    </row>
    <row r="3" spans="1:11" ht="18.75" x14ac:dyDescent="0.3">
      <c r="A3" s="197"/>
      <c r="B3" s="197"/>
      <c r="C3" s="197"/>
      <c r="D3" s="197"/>
      <c r="E3" s="197"/>
      <c r="H3" s="121" t="s">
        <v>126</v>
      </c>
      <c r="I3" s="131">
        <f>H17</f>
        <v>6.7656993108936803</v>
      </c>
    </row>
    <row r="4" spans="1:11" ht="12.75" customHeight="1" x14ac:dyDescent="0.2">
      <c r="A4" s="189" t="s">
        <v>0</v>
      </c>
      <c r="B4" s="189" t="s">
        <v>5</v>
      </c>
      <c r="C4" s="189" t="s">
        <v>125</v>
      </c>
      <c r="D4" s="189" t="s">
        <v>103</v>
      </c>
      <c r="E4" s="189" t="s">
        <v>104</v>
      </c>
      <c r="F4" s="201" t="s">
        <v>102</v>
      </c>
      <c r="G4" s="189" t="s">
        <v>106</v>
      </c>
      <c r="H4" s="199" t="s">
        <v>105</v>
      </c>
      <c r="I4" s="199" t="s">
        <v>127</v>
      </c>
    </row>
    <row r="5" spans="1:11" ht="113.25" customHeight="1" x14ac:dyDescent="0.2">
      <c r="A5" s="190"/>
      <c r="B5" s="190"/>
      <c r="C5" s="190"/>
      <c r="D5" s="190"/>
      <c r="E5" s="190"/>
      <c r="F5" s="202"/>
      <c r="G5" s="190"/>
      <c r="H5" s="200"/>
      <c r="I5" s="200"/>
      <c r="K5" s="142">
        <f>'Объем дотации'!C13</f>
        <v>9657.9839999999986</v>
      </c>
    </row>
    <row r="6" spans="1:11" ht="127.5" x14ac:dyDescent="0.2">
      <c r="A6" s="42">
        <f>COUNT(C7:C37)</f>
        <v>31</v>
      </c>
      <c r="B6" s="43" t="s">
        <v>1</v>
      </c>
      <c r="C6" s="44">
        <f>SUM(C7:C37)</f>
        <v>27029</v>
      </c>
      <c r="D6" s="44"/>
      <c r="E6" s="44"/>
      <c r="F6" s="44"/>
      <c r="G6" s="135">
        <f>SUM(G7:G37)</f>
        <v>0</v>
      </c>
      <c r="H6" s="44"/>
      <c r="I6" s="125">
        <f>SUM(I7:I17)</f>
        <v>27533.124500122769</v>
      </c>
      <c r="J6" s="124" t="s">
        <v>129</v>
      </c>
      <c r="K6" s="142">
        <f>SUM(K7:K17)</f>
        <v>9657.9839999999986</v>
      </c>
    </row>
    <row r="7" spans="1:11" x14ac:dyDescent="0.2">
      <c r="A7" s="49">
        <v>1</v>
      </c>
      <c r="B7" s="127" t="s">
        <v>130</v>
      </c>
      <c r="C7" s="119">
        <f>ИБР!C10</f>
        <v>351</v>
      </c>
      <c r="D7" s="130">
        <f>ИНП!AG15</f>
        <v>0.35485181841285762</v>
      </c>
      <c r="E7" s="130">
        <f>ИБР!S10</f>
        <v>0.33520777262225149</v>
      </c>
      <c r="F7" s="130">
        <f>D7/E7</f>
        <v>1.0586025963447547</v>
      </c>
      <c r="G7" s="134"/>
      <c r="H7" s="130">
        <f>F7+G7/(ИНП!$D$3/$C$6*'Дотация 2025'!E7*'Дотация 2025'!C7)</f>
        <v>1.0586025963447547</v>
      </c>
      <c r="I7" s="119">
        <f>ИНП!$D$3/$C$6*('Дотация 2025'!$I$3-'Дотация 2025'!$H7)*'Дотация 2025'!$E7*'Дотация 2025'!$C7</f>
        <v>1953.6271029990328</v>
      </c>
      <c r="K7" s="143">
        <f>I7/$I$6*$K$5</f>
        <v>685.28725472646147</v>
      </c>
    </row>
    <row r="8" spans="1:11" x14ac:dyDescent="0.2">
      <c r="A8" s="49">
        <v>2</v>
      </c>
      <c r="B8" s="128" t="s">
        <v>131</v>
      </c>
      <c r="C8" s="119">
        <f>ИБР!C11</f>
        <v>213</v>
      </c>
      <c r="D8" s="130">
        <f>ИНП!AG16</f>
        <v>0.64272355010235604</v>
      </c>
      <c r="E8" s="130">
        <f>ИБР!S11</f>
        <v>0.78909929260511547</v>
      </c>
      <c r="F8" s="130">
        <f t="shared" ref="F8:F37" si="0">D8/E8</f>
        <v>0.81450275792350835</v>
      </c>
      <c r="G8" s="134"/>
      <c r="H8" s="130">
        <f>F8+G8/(ИНП!$D$3/$C$6*'Дотация 2025'!E8*'Дотация 2025'!C8)</f>
        <v>0.81450275792350835</v>
      </c>
      <c r="I8" s="119">
        <f>ИНП!$D$3/$C$6*('Дотация 2025'!$I$3-'Дотация 2025'!$H8)*'Дотация 2025'!$E8*'Дотация 2025'!$C8</f>
        <v>2910.1863158927003</v>
      </c>
      <c r="K8" s="143">
        <f t="shared" ref="K8:K17" si="1">I8/$I$6*$K$5</f>
        <v>1020.8261280257283</v>
      </c>
    </row>
    <row r="9" spans="1:11" x14ac:dyDescent="0.2">
      <c r="A9" s="49">
        <v>3</v>
      </c>
      <c r="B9" s="128" t="s">
        <v>132</v>
      </c>
      <c r="C9" s="119">
        <f>ИБР!C12</f>
        <v>1486</v>
      </c>
      <c r="D9" s="130">
        <f>ИНП!AG17</f>
        <v>0.36247112226271</v>
      </c>
      <c r="E9" s="130">
        <f>ИБР!S12</f>
        <v>0.18937388235317634</v>
      </c>
      <c r="F9" s="130">
        <f t="shared" si="0"/>
        <v>1.9140502257154592</v>
      </c>
      <c r="G9" s="134"/>
      <c r="H9" s="130">
        <f>F9+G9/(ИНП!$D$3/$C$6*'Дотация 2025'!E9*'Дотация 2025'!C9)</f>
        <v>1.9140502257154592</v>
      </c>
      <c r="I9" s="119">
        <f>ИНП!$D$3/$C$6*('Дотация 2025'!$I$3-'Дотация 2025'!$H9)*'Дотация 2025'!$E9*'Дотация 2025'!$C9</f>
        <v>3972.2220332655102</v>
      </c>
      <c r="K9" s="143">
        <f t="shared" si="1"/>
        <v>1393.3637223612125</v>
      </c>
    </row>
    <row r="10" spans="1:11" x14ac:dyDescent="0.2">
      <c r="A10" s="49">
        <v>4</v>
      </c>
      <c r="B10" s="128" t="s">
        <v>133</v>
      </c>
      <c r="C10" s="119">
        <f>ИБР!C13</f>
        <v>915</v>
      </c>
      <c r="D10" s="130">
        <f>ИНП!AG18</f>
        <v>0.27485640878994433</v>
      </c>
      <c r="E10" s="130">
        <f>ИБР!S13</f>
        <v>0.24887065292340818</v>
      </c>
      <c r="F10" s="130">
        <f t="shared" si="0"/>
        <v>1.1044147052345841</v>
      </c>
      <c r="G10" s="134"/>
      <c r="H10" s="130">
        <f>F10+G10/(ИНП!$D$3/$C$6*'Дотация 2025'!E10*'Дотация 2025'!C10)</f>
        <v>1.1044147052345841</v>
      </c>
      <c r="I10" s="119">
        <f>ИНП!$D$3/$C$6*('Дотация 2025'!$I$3-'Дотация 2025'!$H10)*'Дотация 2025'!$E10*'Дотация 2025'!$C10</f>
        <v>3750.7231783524248</v>
      </c>
      <c r="K10" s="143">
        <f t="shared" si="1"/>
        <v>1315.6670411596526</v>
      </c>
    </row>
    <row r="11" spans="1:11" x14ac:dyDescent="0.2">
      <c r="A11" s="49">
        <v>5</v>
      </c>
      <c r="B11" s="128" t="s">
        <v>134</v>
      </c>
      <c r="C11" s="119">
        <f>ИБР!C14</f>
        <v>4593</v>
      </c>
      <c r="D11" s="130">
        <f>ИНП!AG19</f>
        <v>0.63607379397388175</v>
      </c>
      <c r="E11" s="130">
        <f>ИБР!S14</f>
        <v>0.14810371514838219</v>
      </c>
      <c r="F11" s="130">
        <f t="shared" si="0"/>
        <v>4.2947862134087043</v>
      </c>
      <c r="G11" s="134"/>
      <c r="H11" s="130">
        <f>F11+G11/(ИНП!$D$3/$C$6*'Дотация 2025'!E11*'Дотация 2025'!C11)</f>
        <v>4.2947862134087043</v>
      </c>
      <c r="I11" s="119">
        <f>ИНП!$D$3/$C$6*('Дотация 2025'!$I$3-'Дотация 2025'!$H11)*'Дотация 2025'!$E11*'Дотация 2025'!$C11</f>
        <v>4890.1830086485415</v>
      </c>
      <c r="K11" s="143">
        <f t="shared" si="1"/>
        <v>1715.3632256444007</v>
      </c>
    </row>
    <row r="12" spans="1:11" x14ac:dyDescent="0.2">
      <c r="A12" s="49">
        <v>6</v>
      </c>
      <c r="B12" s="128" t="s">
        <v>135</v>
      </c>
      <c r="C12" s="119">
        <f>ИБР!C15</f>
        <v>139</v>
      </c>
      <c r="D12" s="130">
        <f>ИНП!AG20</f>
        <v>0.33066342649678671</v>
      </c>
      <c r="E12" s="130">
        <f>ИБР!S15</f>
        <v>0.86473230799211931</v>
      </c>
      <c r="F12" s="130">
        <f t="shared" si="0"/>
        <v>0.38238819509887007</v>
      </c>
      <c r="G12" s="134"/>
      <c r="H12" s="130">
        <f>F12+G12/(ИНП!$D$3/$C$6*'Дотация 2025'!E12*'Дотация 2025'!C12)</f>
        <v>0.38238819509887007</v>
      </c>
      <c r="I12" s="119">
        <f>ИНП!$D$3/$C$6*('Дотация 2025'!$I$3-'Дотация 2025'!$H12)*'Дотация 2025'!$E12*'Дотация 2025'!$C12</f>
        <v>2232.2752298736846</v>
      </c>
      <c r="K12" s="143">
        <f t="shared" si="1"/>
        <v>783.03058026052338</v>
      </c>
    </row>
    <row r="13" spans="1:11" x14ac:dyDescent="0.2">
      <c r="A13" s="49">
        <v>7</v>
      </c>
      <c r="B13" s="128" t="s">
        <v>136</v>
      </c>
      <c r="C13" s="119">
        <f>ИБР!C16</f>
        <v>1547</v>
      </c>
      <c r="D13" s="130">
        <f>ИНП!AG21</f>
        <v>0.74157962683821199</v>
      </c>
      <c r="E13" s="130">
        <f>ИБР!S16</f>
        <v>0.16571928484313642</v>
      </c>
      <c r="F13" s="130">
        <f t="shared" si="0"/>
        <v>4.4749144768526072</v>
      </c>
      <c r="G13" s="134"/>
      <c r="H13" s="130">
        <f>F13+G13/(ИНП!$D$3/$C$6*'Дотация 2025'!E13*'Дотация 2025'!C13)</f>
        <v>4.4749144768526072</v>
      </c>
      <c r="I13" s="119">
        <f>ИНП!$D$3/$C$6*('Дотация 2025'!$I$3-'Дотация 2025'!$H13)*'Дотация 2025'!$E13*'Дотация 2025'!$C13</f>
        <v>1708.6491938314102</v>
      </c>
      <c r="K13" s="143">
        <f t="shared" si="1"/>
        <v>599.35466370927406</v>
      </c>
    </row>
    <row r="14" spans="1:11" x14ac:dyDescent="0.2">
      <c r="A14" s="49">
        <v>8</v>
      </c>
      <c r="B14" s="128" t="s">
        <v>137</v>
      </c>
      <c r="C14" s="119">
        <f>ИБР!C17</f>
        <v>3264</v>
      </c>
      <c r="D14" s="130">
        <f>ИНП!AG22</f>
        <v>0.73552568571541299</v>
      </c>
      <c r="E14" s="130">
        <f>ИБР!S17</f>
        <v>0.17078265564735889</v>
      </c>
      <c r="F14" s="130">
        <f t="shared" si="0"/>
        <v>4.3067938188885266</v>
      </c>
      <c r="G14" s="134"/>
      <c r="H14" s="130">
        <f>F14+G14/(ИНП!$D$3/$C$6*'Дотация 2025'!E14*'Дотация 2025'!C14)</f>
        <v>4.3067938188885266</v>
      </c>
      <c r="I14" s="119">
        <f>ИНП!$D$3/$C$6*('Дотация 2025'!$I$3-'Дотация 2025'!$H14)*'Дотация 2025'!$E14*'Дотация 2025'!$C14</f>
        <v>3987.8699980853821</v>
      </c>
      <c r="K14" s="143">
        <f t="shared" si="1"/>
        <v>1398.852666918239</v>
      </c>
    </row>
    <row r="15" spans="1:11" x14ac:dyDescent="0.2">
      <c r="A15" s="49">
        <v>9</v>
      </c>
      <c r="B15" s="128" t="s">
        <v>138</v>
      </c>
      <c r="C15" s="119">
        <f>ИБР!C18</f>
        <v>1046</v>
      </c>
      <c r="D15" s="130">
        <f>ИНП!AG23</f>
        <v>0.87620159694299193</v>
      </c>
      <c r="E15" s="130">
        <f>ИБР!S18</f>
        <v>0.2030253364183823</v>
      </c>
      <c r="F15" s="130">
        <f t="shared" si="0"/>
        <v>4.3157253789121608</v>
      </c>
      <c r="G15" s="134"/>
      <c r="H15" s="130">
        <f>F15+G15/(ИНП!$D$3/$C$6*'Дотация 2025'!E15*'Дотация 2025'!C15)</f>
        <v>4.3157253789121608</v>
      </c>
      <c r="I15" s="119">
        <f>ИНП!$D$3/$C$6*('Дотация 2025'!$I$3-'Дотация 2025'!$H15)*'Дотация 2025'!$E15*'Дотация 2025'!$C15</f>
        <v>1513.7307364206488</v>
      </c>
      <c r="K15" s="143">
        <f t="shared" si="1"/>
        <v>530.98177188693762</v>
      </c>
    </row>
    <row r="16" spans="1:11" x14ac:dyDescent="0.2">
      <c r="A16" s="49">
        <v>10</v>
      </c>
      <c r="B16" s="128" t="s">
        <v>139</v>
      </c>
      <c r="C16" s="119">
        <f>ИБР!C19</f>
        <v>198</v>
      </c>
      <c r="D16" s="130">
        <f>ИНП!AG24</f>
        <v>2.5809449979357559</v>
      </c>
      <c r="E16" s="130">
        <f>ИБР!S19</f>
        <v>0.53892512319850072</v>
      </c>
      <c r="F16" s="130">
        <f t="shared" si="0"/>
        <v>4.7890604591189634</v>
      </c>
      <c r="G16" s="134"/>
      <c r="H16" s="130">
        <f>F16+G16/(ИНП!$D$3/$C$6*'Дотация 2025'!E16*'Дотация 2025'!C16)</f>
        <v>4.7890604591189634</v>
      </c>
      <c r="I16" s="119">
        <f>ИНП!$D$3/$C$6*('Дотация 2025'!$I$3-'Дотация 2025'!$H16)*'Дотация 2025'!$E16*'Дотация 2025'!$C16</f>
        <v>613.65770275343323</v>
      </c>
      <c r="K16" s="143">
        <f t="shared" si="1"/>
        <v>215.25694530756894</v>
      </c>
    </row>
    <row r="17" spans="1:11" x14ac:dyDescent="0.2">
      <c r="A17" s="49">
        <v>11</v>
      </c>
      <c r="B17" s="128" t="s">
        <v>140</v>
      </c>
      <c r="C17" s="119">
        <f>ИБР!C20</f>
        <v>13277</v>
      </c>
      <c r="D17" s="130">
        <f>ИНП!AG25</f>
        <v>1.2643260849989577</v>
      </c>
      <c r="E17" s="130">
        <f>ИБР!S20</f>
        <v>0.18687293462232701</v>
      </c>
      <c r="F17" s="130">
        <f t="shared" si="0"/>
        <v>6.7656993108936803</v>
      </c>
      <c r="G17" s="134"/>
      <c r="H17" s="130">
        <f>F17+G17/(ИНП!$D$3/$C$6*'Дотация 2025'!E17*'Дотация 2025'!C17)</f>
        <v>6.7656993108936803</v>
      </c>
      <c r="I17" s="119">
        <f>ИНП!$D$3/$C$6*('Дотация 2025'!$I$3-'Дотация 2025'!$H17)*'Дотация 2025'!$E17*'Дотация 2025'!$C17</f>
        <v>0</v>
      </c>
      <c r="K17" s="144">
        <f t="shared" si="1"/>
        <v>0</v>
      </c>
    </row>
    <row r="18" spans="1:11" hidden="1" x14ac:dyDescent="0.2">
      <c r="A18" s="49">
        <v>12</v>
      </c>
      <c r="B18" s="63"/>
      <c r="C18" s="119">
        <f>ИБР!C21</f>
        <v>0</v>
      </c>
      <c r="D18" s="119" t="e">
        <f>ИНП!AG26</f>
        <v>#DIV/0!</v>
      </c>
      <c r="E18" s="119">
        <f>ИБР!S21</f>
        <v>0</v>
      </c>
      <c r="F18" s="119" t="e">
        <f t="shared" si="0"/>
        <v>#DIV/0!</v>
      </c>
      <c r="G18" s="64"/>
      <c r="H18" s="119" t="e">
        <f>F18+G18/(ИНП!$D$3/$C$6*'Дотация 2025'!E18*'Дотация 2025'!C18)</f>
        <v>#DIV/0!</v>
      </c>
      <c r="I18" s="119" t="e">
        <f>ИНП!$D$3/$C$6*('Дотация 2025'!$I$3-'Дотация 2025'!$H18)*'Дотация 2025'!$E18*'Дотация 2025'!$C18</f>
        <v>#DIV/0!</v>
      </c>
      <c r="K18" s="140"/>
    </row>
    <row r="19" spans="1:11" hidden="1" x14ac:dyDescent="0.2">
      <c r="A19" s="49">
        <v>13</v>
      </c>
      <c r="B19" s="63"/>
      <c r="C19" s="119">
        <f>ИБР!C22</f>
        <v>0</v>
      </c>
      <c r="D19" s="119" t="e">
        <f>ИНП!AG27</f>
        <v>#DIV/0!</v>
      </c>
      <c r="E19" s="119">
        <f>ИБР!S22</f>
        <v>0</v>
      </c>
      <c r="F19" s="119" t="e">
        <f t="shared" si="0"/>
        <v>#DIV/0!</v>
      </c>
      <c r="G19" s="64"/>
      <c r="H19" s="119" t="e">
        <f>F19+G19/(ИНП!$D$3/$C$6*'Дотация 2025'!E19*'Дотация 2025'!C19)</f>
        <v>#DIV/0!</v>
      </c>
      <c r="I19" s="119" t="e">
        <f>ИНП!$D$3/$C$6*('Дотация 2025'!$I$3-'Дотация 2025'!$H19)*'Дотация 2025'!$E19*'Дотация 2025'!$C19</f>
        <v>#DIV/0!</v>
      </c>
    </row>
    <row r="20" spans="1:11" hidden="1" x14ac:dyDescent="0.2">
      <c r="A20" s="49">
        <v>14</v>
      </c>
      <c r="B20" s="63"/>
      <c r="C20" s="119">
        <f>ИБР!C23</f>
        <v>0</v>
      </c>
      <c r="D20" s="119" t="e">
        <f>ИНП!AG28</f>
        <v>#DIV/0!</v>
      </c>
      <c r="E20" s="119">
        <f>ИБР!S23</f>
        <v>0</v>
      </c>
      <c r="F20" s="119" t="e">
        <f t="shared" si="0"/>
        <v>#DIV/0!</v>
      </c>
      <c r="G20" s="64"/>
      <c r="H20" s="119" t="e">
        <f>F20+G20/(ИНП!$D$3/$C$6*'Дотация 2025'!E20*'Дотация 2025'!C20)</f>
        <v>#DIV/0!</v>
      </c>
      <c r="I20" s="119" t="e">
        <f>ИНП!$D$3/$C$6*('Дотация 2025'!$I$3-'Дотация 2025'!$H20)*'Дотация 2025'!$E20*'Дотация 2025'!$C20</f>
        <v>#DIV/0!</v>
      </c>
    </row>
    <row r="21" spans="1:11" hidden="1" x14ac:dyDescent="0.2">
      <c r="A21" s="49">
        <v>15</v>
      </c>
      <c r="B21" s="63"/>
      <c r="C21" s="119">
        <f>ИБР!C24</f>
        <v>0</v>
      </c>
      <c r="D21" s="119" t="e">
        <f>ИНП!AG29</f>
        <v>#DIV/0!</v>
      </c>
      <c r="E21" s="119">
        <f>ИБР!S24</f>
        <v>0</v>
      </c>
      <c r="F21" s="119" t="e">
        <f t="shared" si="0"/>
        <v>#DIV/0!</v>
      </c>
      <c r="G21" s="64"/>
      <c r="H21" s="119" t="e">
        <f>F21+G21/(ИНП!$D$3/$C$6*'Дотация 2025'!E21*'Дотация 2025'!C21)</f>
        <v>#DIV/0!</v>
      </c>
      <c r="I21" s="119" t="e">
        <f>ИНП!$D$3/$C$6*('Дотация 2025'!$I$3-'Дотация 2025'!$H21)*'Дотация 2025'!$E21*'Дотация 2025'!$C21</f>
        <v>#DIV/0!</v>
      </c>
    </row>
    <row r="22" spans="1:11" hidden="1" x14ac:dyDescent="0.2">
      <c r="A22" s="49">
        <v>16</v>
      </c>
      <c r="B22" s="63"/>
      <c r="C22" s="119">
        <f>ИБР!C25</f>
        <v>0</v>
      </c>
      <c r="D22" s="119" t="e">
        <f>ИНП!AG30</f>
        <v>#DIV/0!</v>
      </c>
      <c r="E22" s="119">
        <f>ИБР!S25</f>
        <v>0</v>
      </c>
      <c r="F22" s="119" t="e">
        <f t="shared" si="0"/>
        <v>#DIV/0!</v>
      </c>
      <c r="G22" s="64"/>
      <c r="H22" s="119" t="e">
        <f>F22+G22/(ИНП!$D$3/$C$6*'Дотация 2025'!E22*'Дотация 2025'!C22)</f>
        <v>#DIV/0!</v>
      </c>
      <c r="I22" s="119" t="e">
        <f>ИНП!$D$3/$C$6*('Дотация 2025'!$I$3-'Дотация 2025'!$H22)*'Дотация 2025'!$E22*'Дотация 2025'!$C22</f>
        <v>#DIV/0!</v>
      </c>
    </row>
    <row r="23" spans="1:11" hidden="1" x14ac:dyDescent="0.2">
      <c r="A23" s="49">
        <v>17</v>
      </c>
      <c r="B23" s="63"/>
      <c r="C23" s="119">
        <f>ИБР!C26</f>
        <v>0</v>
      </c>
      <c r="D23" s="119" t="e">
        <f>ИНП!AG31</f>
        <v>#DIV/0!</v>
      </c>
      <c r="E23" s="119">
        <f>ИБР!S26</f>
        <v>0</v>
      </c>
      <c r="F23" s="119" t="e">
        <f t="shared" si="0"/>
        <v>#DIV/0!</v>
      </c>
      <c r="G23" s="64"/>
      <c r="H23" s="119" t="e">
        <f>F23+G23/(ИНП!$D$3/$C$6*'Дотация 2025'!E23*'Дотация 2025'!C23)</f>
        <v>#DIV/0!</v>
      </c>
      <c r="I23" s="119" t="e">
        <f>ИНП!$D$3/$C$6*('Дотация 2025'!$I$3-'Дотация 2025'!$H23)*'Дотация 2025'!$E23*'Дотация 2025'!$C23</f>
        <v>#DIV/0!</v>
      </c>
    </row>
    <row r="24" spans="1:11" hidden="1" x14ac:dyDescent="0.2">
      <c r="A24" s="49">
        <v>18</v>
      </c>
      <c r="B24" s="63"/>
      <c r="C24" s="119">
        <f>ИБР!C27</f>
        <v>0</v>
      </c>
      <c r="D24" s="119" t="e">
        <f>ИНП!AG32</f>
        <v>#DIV/0!</v>
      </c>
      <c r="E24" s="119">
        <f>ИБР!S27</f>
        <v>0</v>
      </c>
      <c r="F24" s="119" t="e">
        <f t="shared" si="0"/>
        <v>#DIV/0!</v>
      </c>
      <c r="G24" s="64"/>
      <c r="H24" s="119" t="e">
        <f>F24+G24/(ИНП!$D$3/$C$6*'Дотация 2025'!E24*'Дотация 2025'!C24)</f>
        <v>#DIV/0!</v>
      </c>
      <c r="I24" s="119" t="e">
        <f>ИНП!$D$3/$C$6*('Дотация 2025'!$I$3-'Дотация 2025'!$H24)*'Дотация 2025'!$E24*'Дотация 2025'!$C24</f>
        <v>#DIV/0!</v>
      </c>
    </row>
    <row r="25" spans="1:11" hidden="1" x14ac:dyDescent="0.2">
      <c r="A25" s="49">
        <v>19</v>
      </c>
      <c r="B25" s="63"/>
      <c r="C25" s="119">
        <f>ИБР!C28</f>
        <v>0</v>
      </c>
      <c r="D25" s="119" t="e">
        <f>ИНП!AG33</f>
        <v>#DIV/0!</v>
      </c>
      <c r="E25" s="119">
        <f>ИБР!S28</f>
        <v>0</v>
      </c>
      <c r="F25" s="119" t="e">
        <f t="shared" si="0"/>
        <v>#DIV/0!</v>
      </c>
      <c r="G25" s="64"/>
      <c r="H25" s="119" t="e">
        <f>F25+G25/(ИНП!$D$3/$C$6*'Дотация 2025'!E25*'Дотация 2025'!C25)</f>
        <v>#DIV/0!</v>
      </c>
      <c r="I25" s="119" t="e">
        <f>ИНП!$D$3/$C$6*('Дотация 2025'!$I$3-'Дотация 2025'!$H25)*'Дотация 2025'!$E25*'Дотация 2025'!$C25</f>
        <v>#DIV/0!</v>
      </c>
    </row>
    <row r="26" spans="1:11" hidden="1" x14ac:dyDescent="0.2">
      <c r="A26" s="49">
        <v>20</v>
      </c>
      <c r="B26" s="63"/>
      <c r="C26" s="119">
        <f>ИБР!C29</f>
        <v>0</v>
      </c>
      <c r="D26" s="119" t="e">
        <f>ИНП!AG34</f>
        <v>#DIV/0!</v>
      </c>
      <c r="E26" s="119">
        <f>ИБР!S29</f>
        <v>0</v>
      </c>
      <c r="F26" s="119" t="e">
        <f t="shared" si="0"/>
        <v>#DIV/0!</v>
      </c>
      <c r="G26" s="64"/>
      <c r="H26" s="119" t="e">
        <f>F26+G26/(ИНП!$D$3/$C$6*'Дотация 2025'!E26*'Дотация 2025'!C26)</f>
        <v>#DIV/0!</v>
      </c>
      <c r="I26" s="119" t="e">
        <f>ИНП!$D$3/$C$6*('Дотация 2025'!$I$3-'Дотация 2025'!$H26)*'Дотация 2025'!$E26*'Дотация 2025'!$C26</f>
        <v>#DIV/0!</v>
      </c>
    </row>
    <row r="27" spans="1:11" hidden="1" x14ac:dyDescent="0.2">
      <c r="A27" s="49">
        <v>21</v>
      </c>
      <c r="B27" s="63"/>
      <c r="C27" s="119">
        <f>ИБР!C30</f>
        <v>0</v>
      </c>
      <c r="D27" s="119" t="e">
        <f>ИНП!AG35</f>
        <v>#DIV/0!</v>
      </c>
      <c r="E27" s="119">
        <f>ИБР!S30</f>
        <v>0</v>
      </c>
      <c r="F27" s="119" t="e">
        <f t="shared" si="0"/>
        <v>#DIV/0!</v>
      </c>
      <c r="G27" s="64"/>
      <c r="H27" s="119" t="e">
        <f>F27+G27/(ИНП!$D$3/$C$6*'Дотация 2025'!E27*'Дотация 2025'!C27)</f>
        <v>#DIV/0!</v>
      </c>
      <c r="I27" s="119" t="e">
        <f>ИНП!$D$3/$C$6*('Дотация 2025'!$I$3-'Дотация 2025'!$H27)*'Дотация 2025'!$E27*'Дотация 2025'!$C27</f>
        <v>#DIV/0!</v>
      </c>
    </row>
    <row r="28" spans="1:11" hidden="1" x14ac:dyDescent="0.2">
      <c r="A28" s="49">
        <v>22</v>
      </c>
      <c r="B28" s="63"/>
      <c r="C28" s="119">
        <f>ИБР!C31</f>
        <v>0</v>
      </c>
      <c r="D28" s="119" t="e">
        <f>ИНП!AG36</f>
        <v>#DIV/0!</v>
      </c>
      <c r="E28" s="119">
        <f>ИБР!S31</f>
        <v>0</v>
      </c>
      <c r="F28" s="119" t="e">
        <f t="shared" si="0"/>
        <v>#DIV/0!</v>
      </c>
      <c r="G28" s="64"/>
      <c r="H28" s="119" t="e">
        <f>F28+G28/(ИНП!$D$3/$C$6*'Дотация 2025'!E28*'Дотация 2025'!C28)</f>
        <v>#DIV/0!</v>
      </c>
      <c r="I28" s="119" t="e">
        <f>ИНП!$D$3/$C$6*('Дотация 2025'!$I$3-'Дотация 2025'!$H28)*'Дотация 2025'!$E28*'Дотация 2025'!$C28</f>
        <v>#DIV/0!</v>
      </c>
    </row>
    <row r="29" spans="1:11" hidden="1" x14ac:dyDescent="0.2">
      <c r="A29" s="49">
        <v>23</v>
      </c>
      <c r="B29" s="63"/>
      <c r="C29" s="119">
        <f>ИБР!C32</f>
        <v>0</v>
      </c>
      <c r="D29" s="119" t="e">
        <f>ИНП!AG37</f>
        <v>#DIV/0!</v>
      </c>
      <c r="E29" s="119">
        <f>ИБР!S32</f>
        <v>0</v>
      </c>
      <c r="F29" s="119" t="e">
        <f>D29/E29</f>
        <v>#DIV/0!</v>
      </c>
      <c r="G29" s="64"/>
      <c r="H29" s="119" t="e">
        <f>F29+G29/(ИНП!$D$3/$C$6*'Дотация 2025'!E29*'Дотация 2025'!C29)</f>
        <v>#DIV/0!</v>
      </c>
      <c r="I29" s="119" t="e">
        <f>ИНП!$D$3/$C$6*('Дотация 2025'!$I$3-'Дотация 2025'!$H29)*'Дотация 2025'!$E29*'Дотация 2025'!$C29</f>
        <v>#DIV/0!</v>
      </c>
    </row>
    <row r="30" spans="1:11" hidden="1" x14ac:dyDescent="0.2">
      <c r="A30" s="49">
        <v>24</v>
      </c>
      <c r="B30" s="63"/>
      <c r="C30" s="119">
        <f>ИБР!C33</f>
        <v>0</v>
      </c>
      <c r="D30" s="119" t="e">
        <f>ИНП!AG38</f>
        <v>#DIV/0!</v>
      </c>
      <c r="E30" s="119">
        <f>ИБР!S33</f>
        <v>0</v>
      </c>
      <c r="F30" s="119" t="e">
        <f t="shared" si="0"/>
        <v>#DIV/0!</v>
      </c>
      <c r="G30" s="64"/>
      <c r="H30" s="119" t="e">
        <f>F30+G30/(ИНП!$D$3/$C$6*'Дотация 2025'!E30*'Дотация 2025'!C30)</f>
        <v>#DIV/0!</v>
      </c>
      <c r="I30" s="119" t="e">
        <f>ИНП!$D$3/$C$6*('Дотация 2025'!$I$3-'Дотация 2025'!$H30)*'Дотация 2025'!$E30*'Дотация 2025'!$C30</f>
        <v>#DIV/0!</v>
      </c>
    </row>
    <row r="31" spans="1:11" hidden="1" x14ac:dyDescent="0.2">
      <c r="A31" s="49">
        <v>25</v>
      </c>
      <c r="B31" s="63"/>
      <c r="C31" s="119">
        <f>ИБР!C34</f>
        <v>0</v>
      </c>
      <c r="D31" s="119" t="e">
        <f>ИНП!AG39</f>
        <v>#DIV/0!</v>
      </c>
      <c r="E31" s="119">
        <f>ИБР!S34</f>
        <v>0</v>
      </c>
      <c r="F31" s="119" t="e">
        <f t="shared" si="0"/>
        <v>#DIV/0!</v>
      </c>
      <c r="G31" s="64"/>
      <c r="H31" s="119" t="e">
        <f>F31+G31/(ИНП!$D$3/$C$6*'Дотация 2025'!E31*'Дотация 2025'!C31)</f>
        <v>#DIV/0!</v>
      </c>
      <c r="I31" s="119" t="e">
        <f>ИНП!$D$3/$C$6*('Дотация 2025'!$I$3-'Дотация 2025'!$H31)*'Дотация 2025'!$E31*'Дотация 2025'!$C31</f>
        <v>#DIV/0!</v>
      </c>
    </row>
    <row r="32" spans="1:11" hidden="1" x14ac:dyDescent="0.2">
      <c r="A32" s="49">
        <v>26</v>
      </c>
      <c r="B32" s="63"/>
      <c r="C32" s="119">
        <f>ИБР!C35</f>
        <v>0</v>
      </c>
      <c r="D32" s="119" t="e">
        <f>ИНП!AG40</f>
        <v>#DIV/0!</v>
      </c>
      <c r="E32" s="119">
        <f>ИБР!S35</f>
        <v>0</v>
      </c>
      <c r="F32" s="119" t="e">
        <f t="shared" si="0"/>
        <v>#DIV/0!</v>
      </c>
      <c r="G32" s="64"/>
      <c r="H32" s="119" t="e">
        <f>F32+G32/(ИНП!$D$3/$C$6*'Дотация 2025'!E32*'Дотация 2025'!C32)</f>
        <v>#DIV/0!</v>
      </c>
      <c r="I32" s="119" t="e">
        <f>ИНП!$D$3/$C$6*('Дотация 2025'!$I$3-'Дотация 2025'!$H32)*'Дотация 2025'!$E32*'Дотация 2025'!$C32</f>
        <v>#DIV/0!</v>
      </c>
    </row>
    <row r="33" spans="1:9" hidden="1" x14ac:dyDescent="0.2">
      <c r="A33" s="49">
        <v>27</v>
      </c>
      <c r="B33" s="63"/>
      <c r="C33" s="119">
        <f>ИБР!C36</f>
        <v>0</v>
      </c>
      <c r="D33" s="119" t="e">
        <f>ИНП!AG41</f>
        <v>#DIV/0!</v>
      </c>
      <c r="E33" s="119">
        <f>ИБР!S36</f>
        <v>0</v>
      </c>
      <c r="F33" s="119" t="e">
        <f t="shared" si="0"/>
        <v>#DIV/0!</v>
      </c>
      <c r="G33" s="64"/>
      <c r="H33" s="119" t="e">
        <f>F33+G33/(ИНП!$D$3/$C$6*'Дотация 2025'!E33*'Дотация 2025'!C33)</f>
        <v>#DIV/0!</v>
      </c>
      <c r="I33" s="119" t="e">
        <f>ИНП!$D$3/$C$6*('Дотация 2025'!$I$3-'Дотация 2025'!$H33)*'Дотация 2025'!$E33*'Дотация 2025'!$C33</f>
        <v>#DIV/0!</v>
      </c>
    </row>
    <row r="34" spans="1:9" hidden="1" x14ac:dyDescent="0.2">
      <c r="A34" s="49">
        <v>28</v>
      </c>
      <c r="B34" s="63"/>
      <c r="C34" s="119">
        <f>ИБР!C37</f>
        <v>0</v>
      </c>
      <c r="D34" s="119" t="e">
        <f>ИНП!AG42</f>
        <v>#DIV/0!</v>
      </c>
      <c r="E34" s="119">
        <f>ИБР!S37</f>
        <v>0</v>
      </c>
      <c r="F34" s="119" t="e">
        <f t="shared" si="0"/>
        <v>#DIV/0!</v>
      </c>
      <c r="G34" s="64"/>
      <c r="H34" s="119" t="e">
        <f>F34+G34/(ИНП!$D$3/$C$6*'Дотация 2025'!E34*'Дотация 2025'!C34)</f>
        <v>#DIV/0!</v>
      </c>
      <c r="I34" s="119" t="e">
        <f>ИНП!$D$3/$C$6*('Дотация 2025'!$I$3-'Дотация 2025'!$H34)*'Дотация 2025'!$E34*'Дотация 2025'!$C34</f>
        <v>#DIV/0!</v>
      </c>
    </row>
    <row r="35" spans="1:9" hidden="1" x14ac:dyDescent="0.2">
      <c r="A35" s="49">
        <v>29</v>
      </c>
      <c r="B35" s="63"/>
      <c r="C35" s="119">
        <f>ИБР!C38</f>
        <v>0</v>
      </c>
      <c r="D35" s="119" t="e">
        <f>ИНП!AG43</f>
        <v>#DIV/0!</v>
      </c>
      <c r="E35" s="119">
        <f>ИБР!S38</f>
        <v>0</v>
      </c>
      <c r="F35" s="119" t="e">
        <f t="shared" si="0"/>
        <v>#DIV/0!</v>
      </c>
      <c r="G35" s="64"/>
      <c r="H35" s="119" t="e">
        <f>F35+G35/(ИНП!$D$3/$C$6*'Дотация 2025'!E35*'Дотация 2025'!C35)</f>
        <v>#DIV/0!</v>
      </c>
      <c r="I35" s="119" t="e">
        <f>ИНП!$D$3/$C$6*('Дотация 2025'!$I$3-'Дотация 2025'!$H35)*'Дотация 2025'!$E35*'Дотация 2025'!$C35</f>
        <v>#DIV/0!</v>
      </c>
    </row>
    <row r="36" spans="1:9" hidden="1" x14ac:dyDescent="0.2">
      <c r="A36" s="49">
        <v>30</v>
      </c>
      <c r="B36" s="63"/>
      <c r="C36" s="119">
        <f>ИБР!C39</f>
        <v>0</v>
      </c>
      <c r="D36" s="119" t="e">
        <f>ИНП!AG44</f>
        <v>#DIV/0!</v>
      </c>
      <c r="E36" s="119">
        <f>ИБР!S39</f>
        <v>0</v>
      </c>
      <c r="F36" s="119" t="e">
        <f t="shared" si="0"/>
        <v>#DIV/0!</v>
      </c>
      <c r="G36" s="64"/>
      <c r="H36" s="119" t="e">
        <f>F36+G36/(ИНП!$D$3/$C$6*'Дотация 2025'!E36*'Дотация 2025'!C36)</f>
        <v>#DIV/0!</v>
      </c>
      <c r="I36" s="119" t="e">
        <f>ИНП!$D$3/$C$6*('Дотация 2025'!$I$3-'Дотация 2025'!$H36)*'Дотация 2025'!$E36*'Дотация 2025'!$C36</f>
        <v>#DIV/0!</v>
      </c>
    </row>
    <row r="37" spans="1:9" hidden="1" x14ac:dyDescent="0.2">
      <c r="A37" s="49">
        <v>31</v>
      </c>
      <c r="B37" s="63"/>
      <c r="C37" s="119">
        <f>ИБР!C40</f>
        <v>0</v>
      </c>
      <c r="D37" s="119" t="e">
        <f>ИНП!AG45</f>
        <v>#DIV/0!</v>
      </c>
      <c r="E37" s="119">
        <f>ИБР!S40</f>
        <v>0</v>
      </c>
      <c r="F37" s="119" t="e">
        <f t="shared" si="0"/>
        <v>#DIV/0!</v>
      </c>
      <c r="G37" s="64"/>
      <c r="H37" s="119" t="e">
        <f>F37+G37/(ИНП!$D$3/$C$6*'Дотация 2025'!E37*'Дотация 2025'!C37)</f>
        <v>#DIV/0!</v>
      </c>
      <c r="I37" s="119" t="e">
        <f>ИНП!$D$3/$C$6*('Дотация 2025'!$I$3-'Дотация 2025'!$H37)*'Дотация 2025'!$E37*'Дотация 2025'!$C37</f>
        <v>#DIV/0!</v>
      </c>
    </row>
  </sheetData>
  <mergeCells count="12">
    <mergeCell ref="A1:I1"/>
    <mergeCell ref="I4:I5"/>
    <mergeCell ref="A2:I2"/>
    <mergeCell ref="A3:E3"/>
    <mergeCell ref="A4:A5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41" sqref="F41"/>
    </sheetView>
  </sheetViews>
  <sheetFormatPr defaultRowHeight="12.75" x14ac:dyDescent="0.2"/>
  <cols>
    <col min="1" max="1" width="9.140625" style="123"/>
    <col min="2" max="2" width="45" style="123" customWidth="1"/>
    <col min="3" max="3" width="11.28515625" style="123" customWidth="1"/>
    <col min="4" max="4" width="12.28515625" style="123" customWidth="1"/>
    <col min="5" max="5" width="13.42578125" style="123" customWidth="1"/>
    <col min="6" max="6" width="14.5703125" style="123" customWidth="1"/>
    <col min="7" max="7" width="13.7109375" style="123" customWidth="1"/>
    <col min="8" max="8" width="19.85546875" style="123" customWidth="1"/>
    <col min="9" max="9" width="16.85546875" style="123" customWidth="1"/>
    <col min="10" max="10" width="19.42578125" style="123" hidden="1" customWidth="1"/>
    <col min="11" max="11" width="12.42578125" style="123" customWidth="1"/>
    <col min="12" max="16384" width="9.140625" style="123"/>
  </cols>
  <sheetData>
    <row r="1" spans="1:11" ht="74.25" customHeight="1" x14ac:dyDescent="0.35">
      <c r="A1" s="198" t="s">
        <v>166</v>
      </c>
      <c r="B1" s="198"/>
      <c r="C1" s="198"/>
      <c r="D1" s="198"/>
      <c r="E1" s="198"/>
      <c r="F1" s="198"/>
      <c r="G1" s="198"/>
      <c r="H1" s="198"/>
      <c r="I1" s="198"/>
    </row>
    <row r="2" spans="1:11" ht="20.25" x14ac:dyDescent="0.3">
      <c r="A2" s="187" t="s">
        <v>4</v>
      </c>
      <c r="B2" s="187"/>
      <c r="C2" s="187"/>
      <c r="D2" s="187"/>
      <c r="E2" s="187"/>
      <c r="F2" s="187"/>
      <c r="G2" s="187"/>
      <c r="H2" s="187"/>
      <c r="I2" s="187"/>
    </row>
    <row r="3" spans="1:11" ht="18.75" x14ac:dyDescent="0.3">
      <c r="A3" s="197"/>
      <c r="B3" s="197"/>
      <c r="C3" s="197"/>
      <c r="D3" s="197"/>
      <c r="E3" s="197"/>
      <c r="H3" s="121" t="s">
        <v>126</v>
      </c>
      <c r="I3" s="131">
        <f>H17</f>
        <v>6.7656993108936803</v>
      </c>
    </row>
    <row r="4" spans="1:11" ht="12.75" customHeight="1" x14ac:dyDescent="0.2">
      <c r="A4" s="189" t="s">
        <v>0</v>
      </c>
      <c r="B4" s="189" t="s">
        <v>5</v>
      </c>
      <c r="C4" s="189" t="s">
        <v>125</v>
      </c>
      <c r="D4" s="189" t="s">
        <v>103</v>
      </c>
      <c r="E4" s="189" t="s">
        <v>104</v>
      </c>
      <c r="F4" s="201" t="s">
        <v>102</v>
      </c>
      <c r="G4" s="189" t="s">
        <v>106</v>
      </c>
      <c r="H4" s="199" t="s">
        <v>105</v>
      </c>
      <c r="I4" s="199" t="s">
        <v>127</v>
      </c>
    </row>
    <row r="5" spans="1:11" ht="113.25" customHeight="1" x14ac:dyDescent="0.2">
      <c r="A5" s="190"/>
      <c r="B5" s="190"/>
      <c r="C5" s="190"/>
      <c r="D5" s="190"/>
      <c r="E5" s="190"/>
      <c r="F5" s="202"/>
      <c r="G5" s="190"/>
      <c r="H5" s="200"/>
      <c r="I5" s="200"/>
      <c r="K5" s="142">
        <f>'Объем дотации'!D13</f>
        <v>9847.5990000000002</v>
      </c>
    </row>
    <row r="6" spans="1:11" ht="89.25" x14ac:dyDescent="0.2">
      <c r="A6" s="42">
        <f>COUNT(C7:C37)</f>
        <v>31</v>
      </c>
      <c r="B6" s="43" t="s">
        <v>1</v>
      </c>
      <c r="C6" s="44">
        <f>SUM(C7:C37)</f>
        <v>27029</v>
      </c>
      <c r="D6" s="44"/>
      <c r="E6" s="44"/>
      <c r="F6" s="44"/>
      <c r="G6" s="135">
        <f>SUM(G7:G37)</f>
        <v>0</v>
      </c>
      <c r="H6" s="44"/>
      <c r="I6" s="125">
        <f>SUM(I7:I17)</f>
        <v>27533.124500122769</v>
      </c>
      <c r="J6" s="124" t="s">
        <v>129</v>
      </c>
      <c r="K6" s="142">
        <f>SUM(K7:K17)</f>
        <v>9847.5990000000002</v>
      </c>
    </row>
    <row r="7" spans="1:11" x14ac:dyDescent="0.2">
      <c r="A7" s="49">
        <v>1</v>
      </c>
      <c r="B7" s="127" t="s">
        <v>130</v>
      </c>
      <c r="C7" s="119">
        <f>ИБР!C10</f>
        <v>351</v>
      </c>
      <c r="D7" s="130">
        <f>ИНП!AG15</f>
        <v>0.35485181841285762</v>
      </c>
      <c r="E7" s="130">
        <f>ИБР!S10</f>
        <v>0.33520777262225149</v>
      </c>
      <c r="F7" s="130">
        <f>D7/E7</f>
        <v>1.0586025963447547</v>
      </c>
      <c r="G7" s="134"/>
      <c r="H7" s="130">
        <f>F7+G7/(ИНП!$D$3/$C$6*'Дотация 2026'!E7*'Дотация 2026'!C7)</f>
        <v>1.0586025963447547</v>
      </c>
      <c r="I7" s="119">
        <f>ИНП!$D$3/$C$6*('Дотация 2026'!$I$3-'Дотация 2026'!$H7)*'Дотация 2026'!$E7*'Дотация 2026'!$C7</f>
        <v>1953.6271029990328</v>
      </c>
      <c r="K7" s="143">
        <f>I7/$I$6*$K$5</f>
        <v>698.74148521648499</v>
      </c>
    </row>
    <row r="8" spans="1:11" x14ac:dyDescent="0.2">
      <c r="A8" s="49">
        <v>2</v>
      </c>
      <c r="B8" s="128" t="s">
        <v>131</v>
      </c>
      <c r="C8" s="119">
        <f>ИБР!C11</f>
        <v>213</v>
      </c>
      <c r="D8" s="130">
        <f>ИНП!AG16</f>
        <v>0.64272355010235604</v>
      </c>
      <c r="E8" s="130">
        <f>ИБР!S11</f>
        <v>0.78909929260511547</v>
      </c>
      <c r="F8" s="130">
        <f t="shared" ref="F8:F37" si="0">D8/E8</f>
        <v>0.81450275792350835</v>
      </c>
      <c r="G8" s="134"/>
      <c r="H8" s="130">
        <f>F8+G8/(ИНП!$D$3/$C$6*'Дотация 2026'!E8*'Дотация 2026'!C8)</f>
        <v>0.81450275792350835</v>
      </c>
      <c r="I8" s="119">
        <f>ИНП!$D$3/$C$6*('Дотация 2026'!$I$3-'Дотация 2026'!$H8)*'Дотация 2026'!$E8*'Дотация 2026'!$C8</f>
        <v>2910.1863158927003</v>
      </c>
      <c r="K8" s="143">
        <f t="shared" ref="K8:K17" si="1">I8/$I$6*$K$5</f>
        <v>1040.8679862712586</v>
      </c>
    </row>
    <row r="9" spans="1:11" x14ac:dyDescent="0.2">
      <c r="A9" s="49">
        <v>3</v>
      </c>
      <c r="B9" s="128" t="s">
        <v>132</v>
      </c>
      <c r="C9" s="119">
        <f>ИБР!C12</f>
        <v>1486</v>
      </c>
      <c r="D9" s="130">
        <f>ИНП!AG17</f>
        <v>0.36247112226271</v>
      </c>
      <c r="E9" s="130">
        <f>ИБР!S12</f>
        <v>0.18937388235317634</v>
      </c>
      <c r="F9" s="130">
        <f t="shared" si="0"/>
        <v>1.9140502257154592</v>
      </c>
      <c r="G9" s="134"/>
      <c r="H9" s="130">
        <f>F9+G9/(ИНП!$D$3/$C$6*'Дотация 2026'!E9*'Дотация 2026'!C9)</f>
        <v>1.9140502257154592</v>
      </c>
      <c r="I9" s="119">
        <f>ИНП!$D$3/$C$6*('Дотация 2026'!$I$3-'Дотация 2026'!$H9)*'Дотация 2026'!$E9*'Дотация 2026'!$C9</f>
        <v>3972.2220332655102</v>
      </c>
      <c r="K9" s="143">
        <f t="shared" si="1"/>
        <v>1420.7196034866652</v>
      </c>
    </row>
    <row r="10" spans="1:11" x14ac:dyDescent="0.2">
      <c r="A10" s="49">
        <v>4</v>
      </c>
      <c r="B10" s="128" t="s">
        <v>133</v>
      </c>
      <c r="C10" s="119">
        <f>ИБР!C13</f>
        <v>915</v>
      </c>
      <c r="D10" s="130">
        <f>ИНП!AG18</f>
        <v>0.27485640878994433</v>
      </c>
      <c r="E10" s="130">
        <f>ИБР!S13</f>
        <v>0.24887065292340818</v>
      </c>
      <c r="F10" s="130">
        <f t="shared" si="0"/>
        <v>1.1044147052345841</v>
      </c>
      <c r="G10" s="134"/>
      <c r="H10" s="130">
        <f>F10+G10/(ИНП!$D$3/$C$6*'Дотация 2026'!E10*'Дотация 2026'!C10)</f>
        <v>1.1044147052345841</v>
      </c>
      <c r="I10" s="119">
        <f>ИНП!$D$3/$C$6*('Дотация 2026'!$I$3-'Дотация 2026'!$H10)*'Дотация 2026'!$E10*'Дотация 2026'!$C10</f>
        <v>3750.7231783524248</v>
      </c>
      <c r="K10" s="143">
        <f t="shared" si="1"/>
        <v>1341.4975049510081</v>
      </c>
    </row>
    <row r="11" spans="1:11" x14ac:dyDescent="0.2">
      <c r="A11" s="49">
        <v>5</v>
      </c>
      <c r="B11" s="128" t="s">
        <v>134</v>
      </c>
      <c r="C11" s="119">
        <f>ИБР!C14</f>
        <v>4593</v>
      </c>
      <c r="D11" s="130">
        <f>ИНП!AG19</f>
        <v>0.63607379397388175</v>
      </c>
      <c r="E11" s="130">
        <f>ИБР!S14</f>
        <v>0.14810371514838219</v>
      </c>
      <c r="F11" s="130">
        <f t="shared" si="0"/>
        <v>4.2947862134087043</v>
      </c>
      <c r="G11" s="134"/>
      <c r="H11" s="130">
        <f>F11+G11/(ИНП!$D$3/$C$6*'Дотация 2026'!E11*'Дотация 2026'!C11)</f>
        <v>4.2947862134087043</v>
      </c>
      <c r="I11" s="119">
        <f>ИНП!$D$3/$C$6*('Дотация 2026'!$I$3-'Дотация 2026'!$H11)*'Дотация 2026'!$E11*'Дотация 2026'!$C11</f>
        <v>4890.1830086485415</v>
      </c>
      <c r="K11" s="143">
        <f t="shared" si="1"/>
        <v>1749.0409163540319</v>
      </c>
    </row>
    <row r="12" spans="1:11" x14ac:dyDescent="0.2">
      <c r="A12" s="49">
        <v>6</v>
      </c>
      <c r="B12" s="128" t="s">
        <v>135</v>
      </c>
      <c r="C12" s="119">
        <f>ИБР!C15</f>
        <v>139</v>
      </c>
      <c r="D12" s="130">
        <f>ИНП!AG20</f>
        <v>0.33066342649678671</v>
      </c>
      <c r="E12" s="130">
        <f>ИБР!S15</f>
        <v>0.86473230799211931</v>
      </c>
      <c r="F12" s="130">
        <f t="shared" si="0"/>
        <v>0.38238819509887007</v>
      </c>
      <c r="G12" s="134"/>
      <c r="H12" s="130">
        <f>F12+G12/(ИНП!$D$3/$C$6*'Дотация 2026'!E12*'Дотация 2026'!C12)</f>
        <v>0.38238819509887007</v>
      </c>
      <c r="I12" s="119">
        <f>ИНП!$D$3/$C$6*('Дотация 2026'!$I$3-'Дотация 2026'!$H12)*'Дотация 2026'!$E12*'Дотация 2026'!$C12</f>
        <v>2232.2752298736846</v>
      </c>
      <c r="K12" s="143">
        <f t="shared" si="1"/>
        <v>798.4038034379588</v>
      </c>
    </row>
    <row r="13" spans="1:11" x14ac:dyDescent="0.2">
      <c r="A13" s="49">
        <v>7</v>
      </c>
      <c r="B13" s="128" t="s">
        <v>136</v>
      </c>
      <c r="C13" s="119">
        <f>ИБР!C16</f>
        <v>1547</v>
      </c>
      <c r="D13" s="130">
        <f>ИНП!AG21</f>
        <v>0.74157962683821199</v>
      </c>
      <c r="E13" s="130">
        <f>ИБР!S16</f>
        <v>0.16571928484313642</v>
      </c>
      <c r="F13" s="130">
        <f t="shared" si="0"/>
        <v>4.4749144768526072</v>
      </c>
      <c r="G13" s="134"/>
      <c r="H13" s="130">
        <f>F13+G13/(ИНП!$D$3/$C$6*'Дотация 2026'!E13*'Дотация 2026'!C13)</f>
        <v>4.4749144768526072</v>
      </c>
      <c r="I13" s="119">
        <f>ИНП!$D$3/$C$6*('Дотация 2026'!$I$3-'Дотация 2026'!$H13)*'Дотация 2026'!$E13*'Дотация 2026'!$C13</f>
        <v>1708.6491938314102</v>
      </c>
      <c r="K13" s="143">
        <f t="shared" si="1"/>
        <v>611.12178141823222</v>
      </c>
    </row>
    <row r="14" spans="1:11" x14ac:dyDescent="0.2">
      <c r="A14" s="49">
        <v>8</v>
      </c>
      <c r="B14" s="128" t="s">
        <v>137</v>
      </c>
      <c r="C14" s="119">
        <f>ИБР!C17</f>
        <v>3264</v>
      </c>
      <c r="D14" s="130">
        <f>ИНП!AG22</f>
        <v>0.73552568571541299</v>
      </c>
      <c r="E14" s="130">
        <f>ИБР!S17</f>
        <v>0.17078265564735889</v>
      </c>
      <c r="F14" s="130">
        <f t="shared" si="0"/>
        <v>4.3067938188885266</v>
      </c>
      <c r="G14" s="134"/>
      <c r="H14" s="130">
        <f>F14+G14/(ИНП!$D$3/$C$6*'Дотация 2026'!E14*'Дотация 2026'!C14)</f>
        <v>4.3067938188885266</v>
      </c>
      <c r="I14" s="119">
        <f>ИНП!$D$3/$C$6*('Дотация 2026'!$I$3-'Дотация 2026'!$H14)*'Дотация 2026'!$E14*'Дотация 2026'!$C14</f>
        <v>3987.8699980853821</v>
      </c>
      <c r="K14" s="143">
        <f t="shared" si="1"/>
        <v>1426.3163123785862</v>
      </c>
    </row>
    <row r="15" spans="1:11" x14ac:dyDescent="0.2">
      <c r="A15" s="49">
        <v>9</v>
      </c>
      <c r="B15" s="128" t="s">
        <v>138</v>
      </c>
      <c r="C15" s="119">
        <f>ИБР!C18</f>
        <v>1046</v>
      </c>
      <c r="D15" s="130">
        <f>ИНП!AG23</f>
        <v>0.87620159694299193</v>
      </c>
      <c r="E15" s="130">
        <f>ИБР!S18</f>
        <v>0.2030253364183823</v>
      </c>
      <c r="F15" s="130">
        <f t="shared" si="0"/>
        <v>4.3157253789121608</v>
      </c>
      <c r="G15" s="134"/>
      <c r="H15" s="130">
        <f>F15+G15/(ИНП!$D$3/$C$6*'Дотация 2026'!E15*'Дотация 2026'!C15)</f>
        <v>4.3157253789121608</v>
      </c>
      <c r="I15" s="119">
        <f>ИНП!$D$3/$C$6*('Дотация 2026'!$I$3-'Дотация 2026'!$H15)*'Дотация 2026'!$E15*'Дотация 2026'!$C15</f>
        <v>1513.7307364206488</v>
      </c>
      <c r="K15" s="143">
        <f t="shared" si="1"/>
        <v>541.40652602572493</v>
      </c>
    </row>
    <row r="16" spans="1:11" x14ac:dyDescent="0.2">
      <c r="A16" s="49">
        <v>10</v>
      </c>
      <c r="B16" s="128" t="s">
        <v>139</v>
      </c>
      <c r="C16" s="119">
        <f>ИБР!C19</f>
        <v>198</v>
      </c>
      <c r="D16" s="130">
        <f>ИНП!AG24</f>
        <v>2.5809449979357559</v>
      </c>
      <c r="E16" s="130">
        <f>ИБР!S19</f>
        <v>0.53892512319850072</v>
      </c>
      <c r="F16" s="130">
        <f t="shared" si="0"/>
        <v>4.7890604591189634</v>
      </c>
      <c r="G16" s="134"/>
      <c r="H16" s="130">
        <f>F16+G16/(ИНП!$D$3/$C$6*'Дотация 2026'!E16*'Дотация 2026'!C16)</f>
        <v>4.7890604591189634</v>
      </c>
      <c r="I16" s="119">
        <f>ИНП!$D$3/$C$6*('Дотация 2026'!$I$3-'Дотация 2026'!$H16)*'Дотация 2026'!$E16*'Дотация 2026'!$C16</f>
        <v>613.65770275343323</v>
      </c>
      <c r="K16" s="143">
        <f t="shared" si="1"/>
        <v>219.48308046004951</v>
      </c>
    </row>
    <row r="17" spans="1:11" x14ac:dyDescent="0.2">
      <c r="A17" s="49">
        <v>11</v>
      </c>
      <c r="B17" s="128" t="s">
        <v>140</v>
      </c>
      <c r="C17" s="119">
        <f>ИБР!C20</f>
        <v>13277</v>
      </c>
      <c r="D17" s="130">
        <f>ИНП!AG25</f>
        <v>1.2643260849989577</v>
      </c>
      <c r="E17" s="130">
        <f>ИБР!S20</f>
        <v>0.18687293462232701</v>
      </c>
      <c r="F17" s="130">
        <f t="shared" si="0"/>
        <v>6.7656993108936803</v>
      </c>
      <c r="G17" s="134"/>
      <c r="H17" s="130">
        <f>F17+G17/(ИНП!$D$3/$C$6*'Дотация 2026'!E17*'Дотация 2026'!C17)</f>
        <v>6.7656993108936803</v>
      </c>
      <c r="I17" s="119">
        <f>ИНП!$D$3/$C$6*('Дотация 2026'!$I$3-'Дотация 2026'!$H17)*'Дотация 2026'!$E17*'Дотация 2026'!$C17</f>
        <v>0</v>
      </c>
      <c r="K17" s="144">
        <f t="shared" si="1"/>
        <v>0</v>
      </c>
    </row>
    <row r="18" spans="1:11" hidden="1" x14ac:dyDescent="0.2">
      <c r="A18" s="49">
        <v>12</v>
      </c>
      <c r="B18" s="63"/>
      <c r="C18" s="119">
        <f>ИБР!C21</f>
        <v>0</v>
      </c>
      <c r="D18" s="119" t="e">
        <f>ИНП!AG26</f>
        <v>#DIV/0!</v>
      </c>
      <c r="E18" s="119">
        <f>ИБР!S21</f>
        <v>0</v>
      </c>
      <c r="F18" s="119" t="e">
        <f t="shared" si="0"/>
        <v>#DIV/0!</v>
      </c>
      <c r="G18" s="64"/>
      <c r="H18" s="119" t="e">
        <f>F18+G18/(ИНП!$D$3/$C$6*'Дотация 2026'!E18*'Дотация 2026'!C18)</f>
        <v>#DIV/0!</v>
      </c>
      <c r="I18" s="119" t="e">
        <f>ИНП!$D$3/$C$6*('Дотация 2026'!$I$3-'Дотация 2026'!$H18)*'Дотация 2026'!$E18*'Дотация 2026'!$C18</f>
        <v>#DIV/0!</v>
      </c>
    </row>
    <row r="19" spans="1:11" hidden="1" x14ac:dyDescent="0.2">
      <c r="A19" s="49">
        <v>13</v>
      </c>
      <c r="B19" s="63"/>
      <c r="C19" s="119">
        <f>ИБР!C22</f>
        <v>0</v>
      </c>
      <c r="D19" s="119" t="e">
        <f>ИНП!AG27</f>
        <v>#DIV/0!</v>
      </c>
      <c r="E19" s="119">
        <f>ИБР!S22</f>
        <v>0</v>
      </c>
      <c r="F19" s="119" t="e">
        <f t="shared" si="0"/>
        <v>#DIV/0!</v>
      </c>
      <c r="G19" s="64"/>
      <c r="H19" s="119" t="e">
        <f>F19+G19/(ИНП!$D$3/$C$6*'Дотация 2026'!E19*'Дотация 2026'!C19)</f>
        <v>#DIV/0!</v>
      </c>
      <c r="I19" s="119" t="e">
        <f>ИНП!$D$3/$C$6*('Дотация 2026'!$I$3-'Дотация 2026'!$H19)*'Дотация 2026'!$E19*'Дотация 2026'!$C19</f>
        <v>#DIV/0!</v>
      </c>
    </row>
    <row r="20" spans="1:11" hidden="1" x14ac:dyDescent="0.2">
      <c r="A20" s="49">
        <v>14</v>
      </c>
      <c r="B20" s="63"/>
      <c r="C20" s="119">
        <f>ИБР!C23</f>
        <v>0</v>
      </c>
      <c r="D20" s="119" t="e">
        <f>ИНП!AG28</f>
        <v>#DIV/0!</v>
      </c>
      <c r="E20" s="119">
        <f>ИБР!S23</f>
        <v>0</v>
      </c>
      <c r="F20" s="119" t="e">
        <f t="shared" si="0"/>
        <v>#DIV/0!</v>
      </c>
      <c r="G20" s="64"/>
      <c r="H20" s="119" t="e">
        <f>F20+G20/(ИНП!$D$3/$C$6*'Дотация 2026'!E20*'Дотация 2026'!C20)</f>
        <v>#DIV/0!</v>
      </c>
      <c r="I20" s="119" t="e">
        <f>ИНП!$D$3/$C$6*('Дотация 2026'!$I$3-'Дотация 2026'!$H20)*'Дотация 2026'!$E20*'Дотация 2026'!$C20</f>
        <v>#DIV/0!</v>
      </c>
    </row>
    <row r="21" spans="1:11" hidden="1" x14ac:dyDescent="0.2">
      <c r="A21" s="49">
        <v>15</v>
      </c>
      <c r="B21" s="63"/>
      <c r="C21" s="119">
        <f>ИБР!C24</f>
        <v>0</v>
      </c>
      <c r="D21" s="119" t="e">
        <f>ИНП!AG29</f>
        <v>#DIV/0!</v>
      </c>
      <c r="E21" s="119">
        <f>ИБР!S24</f>
        <v>0</v>
      </c>
      <c r="F21" s="119" t="e">
        <f t="shared" si="0"/>
        <v>#DIV/0!</v>
      </c>
      <c r="G21" s="64"/>
      <c r="H21" s="119" t="e">
        <f>F21+G21/(ИНП!$D$3/$C$6*'Дотация 2026'!E21*'Дотация 2026'!C21)</f>
        <v>#DIV/0!</v>
      </c>
      <c r="I21" s="119" t="e">
        <f>ИНП!$D$3/$C$6*('Дотация 2026'!$I$3-'Дотация 2026'!$H21)*'Дотация 2026'!$E21*'Дотация 2026'!$C21</f>
        <v>#DIV/0!</v>
      </c>
    </row>
    <row r="22" spans="1:11" hidden="1" x14ac:dyDescent="0.2">
      <c r="A22" s="49">
        <v>16</v>
      </c>
      <c r="B22" s="63"/>
      <c r="C22" s="119">
        <f>ИБР!C25</f>
        <v>0</v>
      </c>
      <c r="D22" s="119" t="e">
        <f>ИНП!AG30</f>
        <v>#DIV/0!</v>
      </c>
      <c r="E22" s="119">
        <f>ИБР!S25</f>
        <v>0</v>
      </c>
      <c r="F22" s="119" t="e">
        <f t="shared" si="0"/>
        <v>#DIV/0!</v>
      </c>
      <c r="G22" s="64"/>
      <c r="H22" s="119" t="e">
        <f>F22+G22/(ИНП!$D$3/$C$6*'Дотация 2026'!E22*'Дотация 2026'!C22)</f>
        <v>#DIV/0!</v>
      </c>
      <c r="I22" s="119" t="e">
        <f>ИНП!$D$3/$C$6*('Дотация 2026'!$I$3-'Дотация 2026'!$H22)*'Дотация 2026'!$E22*'Дотация 2026'!$C22</f>
        <v>#DIV/0!</v>
      </c>
    </row>
    <row r="23" spans="1:11" hidden="1" x14ac:dyDescent="0.2">
      <c r="A23" s="49">
        <v>17</v>
      </c>
      <c r="B23" s="63"/>
      <c r="C23" s="119">
        <f>ИБР!C26</f>
        <v>0</v>
      </c>
      <c r="D23" s="119" t="e">
        <f>ИНП!AG31</f>
        <v>#DIV/0!</v>
      </c>
      <c r="E23" s="119">
        <f>ИБР!S26</f>
        <v>0</v>
      </c>
      <c r="F23" s="119" t="e">
        <f t="shared" si="0"/>
        <v>#DIV/0!</v>
      </c>
      <c r="G23" s="64"/>
      <c r="H23" s="119" t="e">
        <f>F23+G23/(ИНП!$D$3/$C$6*'Дотация 2026'!E23*'Дотация 2026'!C23)</f>
        <v>#DIV/0!</v>
      </c>
      <c r="I23" s="119" t="e">
        <f>ИНП!$D$3/$C$6*('Дотация 2026'!$I$3-'Дотация 2026'!$H23)*'Дотация 2026'!$E23*'Дотация 2026'!$C23</f>
        <v>#DIV/0!</v>
      </c>
    </row>
    <row r="24" spans="1:11" hidden="1" x14ac:dyDescent="0.2">
      <c r="A24" s="49">
        <v>18</v>
      </c>
      <c r="B24" s="63"/>
      <c r="C24" s="119">
        <f>ИБР!C27</f>
        <v>0</v>
      </c>
      <c r="D24" s="119" t="e">
        <f>ИНП!AG32</f>
        <v>#DIV/0!</v>
      </c>
      <c r="E24" s="119">
        <f>ИБР!S27</f>
        <v>0</v>
      </c>
      <c r="F24" s="119" t="e">
        <f t="shared" si="0"/>
        <v>#DIV/0!</v>
      </c>
      <c r="G24" s="64"/>
      <c r="H24" s="119" t="e">
        <f>F24+G24/(ИНП!$D$3/$C$6*'Дотация 2026'!E24*'Дотация 2026'!C24)</f>
        <v>#DIV/0!</v>
      </c>
      <c r="I24" s="119" t="e">
        <f>ИНП!$D$3/$C$6*('Дотация 2026'!$I$3-'Дотация 2026'!$H24)*'Дотация 2026'!$E24*'Дотация 2026'!$C24</f>
        <v>#DIV/0!</v>
      </c>
    </row>
    <row r="25" spans="1:11" hidden="1" x14ac:dyDescent="0.2">
      <c r="A25" s="49">
        <v>19</v>
      </c>
      <c r="B25" s="63"/>
      <c r="C25" s="119">
        <f>ИБР!C28</f>
        <v>0</v>
      </c>
      <c r="D25" s="119" t="e">
        <f>ИНП!AG33</f>
        <v>#DIV/0!</v>
      </c>
      <c r="E25" s="119">
        <f>ИБР!S28</f>
        <v>0</v>
      </c>
      <c r="F25" s="119" t="e">
        <f t="shared" si="0"/>
        <v>#DIV/0!</v>
      </c>
      <c r="G25" s="64"/>
      <c r="H25" s="119" t="e">
        <f>F25+G25/(ИНП!$D$3/$C$6*'Дотация 2026'!E25*'Дотация 2026'!C25)</f>
        <v>#DIV/0!</v>
      </c>
      <c r="I25" s="119" t="e">
        <f>ИНП!$D$3/$C$6*('Дотация 2026'!$I$3-'Дотация 2026'!$H25)*'Дотация 2026'!$E25*'Дотация 2026'!$C25</f>
        <v>#DIV/0!</v>
      </c>
    </row>
    <row r="26" spans="1:11" hidden="1" x14ac:dyDescent="0.2">
      <c r="A26" s="49">
        <v>20</v>
      </c>
      <c r="B26" s="63"/>
      <c r="C26" s="119">
        <f>ИБР!C29</f>
        <v>0</v>
      </c>
      <c r="D26" s="119" t="e">
        <f>ИНП!AG34</f>
        <v>#DIV/0!</v>
      </c>
      <c r="E26" s="119">
        <f>ИБР!S29</f>
        <v>0</v>
      </c>
      <c r="F26" s="119" t="e">
        <f t="shared" si="0"/>
        <v>#DIV/0!</v>
      </c>
      <c r="G26" s="64"/>
      <c r="H26" s="119" t="e">
        <f>F26+G26/(ИНП!$D$3/$C$6*'Дотация 2026'!E26*'Дотация 2026'!C26)</f>
        <v>#DIV/0!</v>
      </c>
      <c r="I26" s="119" t="e">
        <f>ИНП!$D$3/$C$6*('Дотация 2026'!$I$3-'Дотация 2026'!$H26)*'Дотация 2026'!$E26*'Дотация 2026'!$C26</f>
        <v>#DIV/0!</v>
      </c>
    </row>
    <row r="27" spans="1:11" hidden="1" x14ac:dyDescent="0.2">
      <c r="A27" s="49">
        <v>21</v>
      </c>
      <c r="B27" s="63"/>
      <c r="C27" s="119">
        <f>ИБР!C30</f>
        <v>0</v>
      </c>
      <c r="D27" s="119" t="e">
        <f>ИНП!AG35</f>
        <v>#DIV/0!</v>
      </c>
      <c r="E27" s="119">
        <f>ИБР!S30</f>
        <v>0</v>
      </c>
      <c r="F27" s="119" t="e">
        <f t="shared" si="0"/>
        <v>#DIV/0!</v>
      </c>
      <c r="G27" s="64"/>
      <c r="H27" s="119" t="e">
        <f>F27+G27/(ИНП!$D$3/$C$6*'Дотация 2026'!E27*'Дотация 2026'!C27)</f>
        <v>#DIV/0!</v>
      </c>
      <c r="I27" s="119" t="e">
        <f>ИНП!$D$3/$C$6*('Дотация 2026'!$I$3-'Дотация 2026'!$H27)*'Дотация 2026'!$E27*'Дотация 2026'!$C27</f>
        <v>#DIV/0!</v>
      </c>
    </row>
    <row r="28" spans="1:11" hidden="1" x14ac:dyDescent="0.2">
      <c r="A28" s="49">
        <v>22</v>
      </c>
      <c r="B28" s="63"/>
      <c r="C28" s="119">
        <f>ИБР!C31</f>
        <v>0</v>
      </c>
      <c r="D28" s="119" t="e">
        <f>ИНП!AG36</f>
        <v>#DIV/0!</v>
      </c>
      <c r="E28" s="119">
        <f>ИБР!S31</f>
        <v>0</v>
      </c>
      <c r="F28" s="119" t="e">
        <f t="shared" si="0"/>
        <v>#DIV/0!</v>
      </c>
      <c r="G28" s="64"/>
      <c r="H28" s="119" t="e">
        <f>F28+G28/(ИНП!$D$3/$C$6*'Дотация 2026'!E28*'Дотация 2026'!C28)</f>
        <v>#DIV/0!</v>
      </c>
      <c r="I28" s="119" t="e">
        <f>ИНП!$D$3/$C$6*('Дотация 2026'!$I$3-'Дотация 2026'!$H28)*'Дотация 2026'!$E28*'Дотация 2026'!$C28</f>
        <v>#DIV/0!</v>
      </c>
    </row>
    <row r="29" spans="1:11" hidden="1" x14ac:dyDescent="0.2">
      <c r="A29" s="49">
        <v>23</v>
      </c>
      <c r="B29" s="63"/>
      <c r="C29" s="119">
        <f>ИБР!C32</f>
        <v>0</v>
      </c>
      <c r="D29" s="119" t="e">
        <f>ИНП!AG37</f>
        <v>#DIV/0!</v>
      </c>
      <c r="E29" s="119">
        <f>ИБР!S32</f>
        <v>0</v>
      </c>
      <c r="F29" s="119" t="e">
        <f>D29/E29</f>
        <v>#DIV/0!</v>
      </c>
      <c r="G29" s="64"/>
      <c r="H29" s="119" t="e">
        <f>F29+G29/(ИНП!$D$3/$C$6*'Дотация 2026'!E29*'Дотация 2026'!C29)</f>
        <v>#DIV/0!</v>
      </c>
      <c r="I29" s="119" t="e">
        <f>ИНП!$D$3/$C$6*('Дотация 2026'!$I$3-'Дотация 2026'!$H29)*'Дотация 2026'!$E29*'Дотация 2026'!$C29</f>
        <v>#DIV/0!</v>
      </c>
    </row>
    <row r="30" spans="1:11" hidden="1" x14ac:dyDescent="0.2">
      <c r="A30" s="49">
        <v>24</v>
      </c>
      <c r="B30" s="63"/>
      <c r="C30" s="119">
        <f>ИБР!C33</f>
        <v>0</v>
      </c>
      <c r="D30" s="119" t="e">
        <f>ИНП!AG38</f>
        <v>#DIV/0!</v>
      </c>
      <c r="E30" s="119">
        <f>ИБР!S33</f>
        <v>0</v>
      </c>
      <c r="F30" s="119" t="e">
        <f t="shared" si="0"/>
        <v>#DIV/0!</v>
      </c>
      <c r="G30" s="64"/>
      <c r="H30" s="119" t="e">
        <f>F30+G30/(ИНП!$D$3/$C$6*'Дотация 2026'!E30*'Дотация 2026'!C30)</f>
        <v>#DIV/0!</v>
      </c>
      <c r="I30" s="119" t="e">
        <f>ИНП!$D$3/$C$6*('Дотация 2026'!$I$3-'Дотация 2026'!$H30)*'Дотация 2026'!$E30*'Дотация 2026'!$C30</f>
        <v>#DIV/0!</v>
      </c>
    </row>
    <row r="31" spans="1:11" hidden="1" x14ac:dyDescent="0.2">
      <c r="A31" s="49">
        <v>25</v>
      </c>
      <c r="B31" s="63"/>
      <c r="C31" s="119">
        <f>ИБР!C34</f>
        <v>0</v>
      </c>
      <c r="D31" s="119" t="e">
        <f>ИНП!AG39</f>
        <v>#DIV/0!</v>
      </c>
      <c r="E31" s="119">
        <f>ИБР!S34</f>
        <v>0</v>
      </c>
      <c r="F31" s="119" t="e">
        <f t="shared" si="0"/>
        <v>#DIV/0!</v>
      </c>
      <c r="G31" s="64"/>
      <c r="H31" s="119" t="e">
        <f>F31+G31/(ИНП!$D$3/$C$6*'Дотация 2026'!E31*'Дотация 2026'!C31)</f>
        <v>#DIV/0!</v>
      </c>
      <c r="I31" s="119" t="e">
        <f>ИНП!$D$3/$C$6*('Дотация 2026'!$I$3-'Дотация 2026'!$H31)*'Дотация 2026'!$E31*'Дотация 2026'!$C31</f>
        <v>#DIV/0!</v>
      </c>
    </row>
    <row r="32" spans="1:11" hidden="1" x14ac:dyDescent="0.2">
      <c r="A32" s="49">
        <v>26</v>
      </c>
      <c r="B32" s="63"/>
      <c r="C32" s="119">
        <f>ИБР!C35</f>
        <v>0</v>
      </c>
      <c r="D32" s="119" t="e">
        <f>ИНП!AG40</f>
        <v>#DIV/0!</v>
      </c>
      <c r="E32" s="119">
        <f>ИБР!S35</f>
        <v>0</v>
      </c>
      <c r="F32" s="119" t="e">
        <f t="shared" si="0"/>
        <v>#DIV/0!</v>
      </c>
      <c r="G32" s="64"/>
      <c r="H32" s="119" t="e">
        <f>F32+G32/(ИНП!$D$3/$C$6*'Дотация 2026'!E32*'Дотация 2026'!C32)</f>
        <v>#DIV/0!</v>
      </c>
      <c r="I32" s="119" t="e">
        <f>ИНП!$D$3/$C$6*('Дотация 2026'!$I$3-'Дотация 2026'!$H32)*'Дотация 2026'!$E32*'Дотация 2026'!$C32</f>
        <v>#DIV/0!</v>
      </c>
    </row>
    <row r="33" spans="1:9" hidden="1" x14ac:dyDescent="0.2">
      <c r="A33" s="49">
        <v>27</v>
      </c>
      <c r="B33" s="63"/>
      <c r="C33" s="119">
        <f>ИБР!C36</f>
        <v>0</v>
      </c>
      <c r="D33" s="119" t="e">
        <f>ИНП!AG41</f>
        <v>#DIV/0!</v>
      </c>
      <c r="E33" s="119">
        <f>ИБР!S36</f>
        <v>0</v>
      </c>
      <c r="F33" s="119" t="e">
        <f t="shared" si="0"/>
        <v>#DIV/0!</v>
      </c>
      <c r="G33" s="64"/>
      <c r="H33" s="119" t="e">
        <f>F33+G33/(ИНП!$D$3/$C$6*'Дотация 2026'!E33*'Дотация 2026'!C33)</f>
        <v>#DIV/0!</v>
      </c>
      <c r="I33" s="119" t="e">
        <f>ИНП!$D$3/$C$6*('Дотация 2026'!$I$3-'Дотация 2026'!$H33)*'Дотация 2026'!$E33*'Дотация 2026'!$C33</f>
        <v>#DIV/0!</v>
      </c>
    </row>
    <row r="34" spans="1:9" hidden="1" x14ac:dyDescent="0.2">
      <c r="A34" s="49">
        <v>28</v>
      </c>
      <c r="B34" s="63"/>
      <c r="C34" s="119">
        <f>ИБР!C37</f>
        <v>0</v>
      </c>
      <c r="D34" s="119" t="e">
        <f>ИНП!AG42</f>
        <v>#DIV/0!</v>
      </c>
      <c r="E34" s="119">
        <f>ИБР!S37</f>
        <v>0</v>
      </c>
      <c r="F34" s="119" t="e">
        <f t="shared" si="0"/>
        <v>#DIV/0!</v>
      </c>
      <c r="G34" s="64"/>
      <c r="H34" s="119" t="e">
        <f>F34+G34/(ИНП!$D$3/$C$6*'Дотация 2026'!E34*'Дотация 2026'!C34)</f>
        <v>#DIV/0!</v>
      </c>
      <c r="I34" s="119" t="e">
        <f>ИНП!$D$3/$C$6*('Дотация 2026'!$I$3-'Дотация 2026'!$H34)*'Дотация 2026'!$E34*'Дотация 2026'!$C34</f>
        <v>#DIV/0!</v>
      </c>
    </row>
    <row r="35" spans="1:9" hidden="1" x14ac:dyDescent="0.2">
      <c r="A35" s="49">
        <v>29</v>
      </c>
      <c r="B35" s="63"/>
      <c r="C35" s="119">
        <f>ИБР!C38</f>
        <v>0</v>
      </c>
      <c r="D35" s="119" t="e">
        <f>ИНП!AG43</f>
        <v>#DIV/0!</v>
      </c>
      <c r="E35" s="119">
        <f>ИБР!S38</f>
        <v>0</v>
      </c>
      <c r="F35" s="119" t="e">
        <f t="shared" si="0"/>
        <v>#DIV/0!</v>
      </c>
      <c r="G35" s="64"/>
      <c r="H35" s="119" t="e">
        <f>F35+G35/(ИНП!$D$3/$C$6*'Дотация 2026'!E35*'Дотация 2026'!C35)</f>
        <v>#DIV/0!</v>
      </c>
      <c r="I35" s="119" t="e">
        <f>ИНП!$D$3/$C$6*('Дотация 2026'!$I$3-'Дотация 2026'!$H35)*'Дотация 2026'!$E35*'Дотация 2026'!$C35</f>
        <v>#DIV/0!</v>
      </c>
    </row>
    <row r="36" spans="1:9" hidden="1" x14ac:dyDescent="0.2">
      <c r="A36" s="49">
        <v>30</v>
      </c>
      <c r="B36" s="63"/>
      <c r="C36" s="119">
        <f>ИБР!C39</f>
        <v>0</v>
      </c>
      <c r="D36" s="119" t="e">
        <f>ИНП!AG44</f>
        <v>#DIV/0!</v>
      </c>
      <c r="E36" s="119">
        <f>ИБР!S39</f>
        <v>0</v>
      </c>
      <c r="F36" s="119" t="e">
        <f t="shared" si="0"/>
        <v>#DIV/0!</v>
      </c>
      <c r="G36" s="64"/>
      <c r="H36" s="119" t="e">
        <f>F36+G36/(ИНП!$D$3/$C$6*'Дотация 2026'!E36*'Дотация 2026'!C36)</f>
        <v>#DIV/0!</v>
      </c>
      <c r="I36" s="119" t="e">
        <f>ИНП!$D$3/$C$6*('Дотация 2026'!$I$3-'Дотация 2026'!$H36)*'Дотация 2026'!$E36*'Дотация 2026'!$C36</f>
        <v>#DIV/0!</v>
      </c>
    </row>
    <row r="37" spans="1:9" hidden="1" x14ac:dyDescent="0.2">
      <c r="A37" s="49">
        <v>31</v>
      </c>
      <c r="B37" s="63"/>
      <c r="C37" s="119">
        <f>ИБР!C40</f>
        <v>0</v>
      </c>
      <c r="D37" s="119" t="e">
        <f>ИНП!AG45</f>
        <v>#DIV/0!</v>
      </c>
      <c r="E37" s="119">
        <f>ИБР!S40</f>
        <v>0</v>
      </c>
      <c r="F37" s="119" t="e">
        <f t="shared" si="0"/>
        <v>#DIV/0!</v>
      </c>
      <c r="G37" s="64"/>
      <c r="H37" s="119" t="e">
        <f>F37+G37/(ИНП!$D$3/$C$6*'Дотация 2026'!E37*'Дотация 2026'!C37)</f>
        <v>#DIV/0!</v>
      </c>
      <c r="I37" s="119" t="e">
        <f>ИНП!$D$3/$C$6*('Дотация 2026'!$I$3-'Дотация 2026'!$H37)*'Дотация 2026'!$E37*'Дотация 2026'!$C37</f>
        <v>#DIV/0!</v>
      </c>
    </row>
    <row r="40" spans="1:9" x14ac:dyDescent="0.2">
      <c r="B40" s="123" t="s">
        <v>168</v>
      </c>
      <c r="F40" s="123" t="s">
        <v>169</v>
      </c>
    </row>
  </sheetData>
  <mergeCells count="12">
    <mergeCell ref="A1:I1"/>
    <mergeCell ref="I4:I5"/>
    <mergeCell ref="A2:I2"/>
    <mergeCell ref="A3:E3"/>
    <mergeCell ref="A4:A5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03" t="s">
        <v>9</v>
      </c>
      <c r="B1" s="203"/>
      <c r="C1" s="203"/>
      <c r="D1" s="203"/>
      <c r="E1" s="203"/>
      <c r="F1" s="203"/>
      <c r="G1" s="203"/>
      <c r="H1" s="203"/>
    </row>
    <row r="2" spans="1:13" ht="30.75" x14ac:dyDescent="0.5">
      <c r="A2" s="203" t="s">
        <v>44</v>
      </c>
      <c r="B2" s="203"/>
      <c r="C2" s="203"/>
      <c r="D2" s="203"/>
      <c r="E2" s="203"/>
      <c r="F2" s="203"/>
      <c r="G2" s="203"/>
      <c r="H2" s="203"/>
    </row>
    <row r="3" spans="1:13" ht="20.25" x14ac:dyDescent="0.3">
      <c r="A3" s="204" t="s">
        <v>4</v>
      </c>
      <c r="B3" s="204"/>
      <c r="C3" s="204"/>
      <c r="D3" s="204"/>
      <c r="E3" s="204"/>
      <c r="F3" s="204"/>
      <c r="G3" s="204"/>
      <c r="H3" s="204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7" t="s">
        <v>43</v>
      </c>
      <c r="D5" s="197"/>
      <c r="E5" s="197"/>
      <c r="F5" s="197"/>
      <c r="G5" s="197"/>
      <c r="H5" s="197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dxfId="8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03" t="s">
        <v>9</v>
      </c>
      <c r="B1" s="203"/>
      <c r="C1" s="203"/>
      <c r="D1" s="203"/>
      <c r="E1" s="203"/>
      <c r="F1" s="203"/>
      <c r="G1" s="203"/>
      <c r="H1" s="203"/>
    </row>
    <row r="2" spans="1:13" ht="30.75" x14ac:dyDescent="0.5">
      <c r="A2" s="203" t="s">
        <v>44</v>
      </c>
      <c r="B2" s="203"/>
      <c r="C2" s="203"/>
      <c r="D2" s="203"/>
      <c r="E2" s="203"/>
      <c r="F2" s="203"/>
      <c r="G2" s="203"/>
      <c r="H2" s="203"/>
    </row>
    <row r="3" spans="1:13" ht="20.25" x14ac:dyDescent="0.3">
      <c r="A3" s="204" t="s">
        <v>4</v>
      </c>
      <c r="B3" s="204"/>
      <c r="C3" s="204"/>
      <c r="D3" s="204"/>
      <c r="E3" s="204"/>
      <c r="F3" s="204"/>
      <c r="G3" s="204"/>
      <c r="H3" s="204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7" t="s">
        <v>43</v>
      </c>
      <c r="D5" s="197"/>
      <c r="E5" s="197"/>
      <c r="F5" s="197"/>
      <c r="G5" s="197"/>
      <c r="H5" s="197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dxfId="7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203" t="s">
        <v>90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23" ht="30.75" x14ac:dyDescent="0.5">
      <c r="A2" s="203" t="s">
        <v>44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23" ht="20.25" x14ac:dyDescent="0.3">
      <c r="A3" s="204" t="s">
        <v>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23" s="11" customFormat="1" ht="19.5" thickBot="1" x14ac:dyDescent="0.35">
      <c r="A4" s="197" t="s">
        <v>43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189" t="s">
        <v>0</v>
      </c>
      <c r="B7" s="189" t="s">
        <v>5</v>
      </c>
      <c r="C7" s="189" t="s">
        <v>3</v>
      </c>
      <c r="D7" s="189" t="s">
        <v>85</v>
      </c>
      <c r="E7" s="189" t="s">
        <v>86</v>
      </c>
      <c r="F7" s="189" t="s">
        <v>88</v>
      </c>
      <c r="G7" s="189" t="s">
        <v>87</v>
      </c>
      <c r="H7" s="205" t="s">
        <v>79</v>
      </c>
      <c r="I7" s="205"/>
      <c r="J7" s="205"/>
      <c r="K7" s="205"/>
      <c r="L7" s="194" t="s">
        <v>84</v>
      </c>
      <c r="M7" s="195"/>
      <c r="N7" s="195"/>
      <c r="O7" s="196"/>
      <c r="P7" s="206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190"/>
      <c r="B8" s="190"/>
      <c r="C8" s="190"/>
      <c r="D8" s="190"/>
      <c r="E8" s="190"/>
      <c r="F8" s="190"/>
      <c r="G8" s="190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07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 t="shared" ref="H10:H26" si="1">IF($C10=0, ,D10/$C10)</f>
        <v>3.8656084656084655</v>
      </c>
      <c r="I10" s="53">
        <f t="shared" ref="I10:K25" si="2">IF($C10=0, ,E10/$C10)</f>
        <v>2.6910052910052911</v>
      </c>
      <c r="J10" s="53">
        <f t="shared" si="2"/>
        <v>0.14126984126984127</v>
      </c>
      <c r="K10" s="53">
        <f t="shared" si="2"/>
        <v>0</v>
      </c>
      <c r="L10" s="50">
        <f>H10/H$9*D$6</f>
        <v>0.18254482280717163</v>
      </c>
      <c r="M10" s="50">
        <f>I10/I$9*E$6</f>
        <v>0.23742767699005568</v>
      </c>
      <c r="N10" s="50">
        <f>J10/J$9*F$6</f>
        <v>7.279666265894269E-2</v>
      </c>
      <c r="O10" s="50">
        <f>K10/K$9*G$6</f>
        <v>0</v>
      </c>
      <c r="P10" s="54">
        <f>IF(C10=0,0,L10+M10+N10+O10)</f>
        <v>0.49276916245616997</v>
      </c>
      <c r="Q10" s="65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si="1"/>
        <v>4.154526889040163</v>
      </c>
      <c r="I11" s="53">
        <f t="shared" si="2"/>
        <v>3.3396868618107556</v>
      </c>
      <c r="J11" s="53">
        <f t="shared" si="2"/>
        <v>8.2368958475153159E-2</v>
      </c>
      <c r="K11" s="53">
        <f t="shared" si="2"/>
        <v>0</v>
      </c>
      <c r="L11" s="50">
        <f>H11/H$9*D$6</f>
        <v>0.19618835729347275</v>
      </c>
      <c r="M11" s="50">
        <f t="shared" ref="M11:M40" si="5">I11/I$9*E$6</f>
        <v>0.29466091951744805</v>
      </c>
      <c r="N11" s="50">
        <f t="shared" ref="N11:N40" si="6">J11/J$9*F$6</f>
        <v>4.24449070642813E-2</v>
      </c>
      <c r="O11" s="50">
        <f t="shared" ref="O11:O40" si="7">K11/K$9*G$6</f>
        <v>0</v>
      </c>
      <c r="P11" s="54">
        <f t="shared" ref="P11:P40" si="8">IF(C11=0,0,L11+M11+N11+O11)</f>
        <v>0.53329418387520211</v>
      </c>
      <c r="Q11" s="65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1"/>
        <v>6.352864583333333</v>
      </c>
      <c r="I12" s="53">
        <f t="shared" si="2"/>
        <v>4.328125</v>
      </c>
      <c r="J12" s="53">
        <f t="shared" si="2"/>
        <v>0.14453125</v>
      </c>
      <c r="K12" s="53">
        <f t="shared" si="2"/>
        <v>0</v>
      </c>
      <c r="L12" s="50">
        <f t="shared" ref="L12:L40" si="9">H12/H$9*D$6</f>
        <v>0.3</v>
      </c>
      <c r="M12" s="50">
        <f t="shared" si="5"/>
        <v>0.38187091935768486</v>
      </c>
      <c r="N12" s="50">
        <f t="shared" si="6"/>
        <v>7.4477273814078052E-2</v>
      </c>
      <c r="O12" s="50">
        <f t="shared" si="7"/>
        <v>0</v>
      </c>
      <c r="P12" s="54">
        <f t="shared" si="8"/>
        <v>0.75634819317176294</v>
      </c>
      <c r="Q12" s="65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1"/>
        <v>4.4686346863468636</v>
      </c>
      <c r="I13" s="53">
        <f t="shared" si="2"/>
        <v>2.4420664206642066</v>
      </c>
      <c r="J13" s="53">
        <f t="shared" si="2"/>
        <v>0</v>
      </c>
      <c r="K13" s="53">
        <f t="shared" si="2"/>
        <v>0</v>
      </c>
      <c r="L13" s="50">
        <f t="shared" si="9"/>
        <v>0.21102140433169037</v>
      </c>
      <c r="M13" s="50">
        <f t="shared" si="5"/>
        <v>0.21546377454245694</v>
      </c>
      <c r="N13" s="50">
        <f t="shared" si="6"/>
        <v>0</v>
      </c>
      <c r="O13" s="50">
        <f t="shared" si="7"/>
        <v>0</v>
      </c>
      <c r="P13" s="54">
        <f t="shared" si="8"/>
        <v>0.42648517887414727</v>
      </c>
      <c r="Q13" s="65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1"/>
        <v>4.4808000000000003</v>
      </c>
      <c r="I14" s="53">
        <f t="shared" si="2"/>
        <v>4.5335999999999999</v>
      </c>
      <c r="J14" s="53">
        <f t="shared" si="2"/>
        <v>6.5600000000000006E-2</v>
      </c>
      <c r="K14" s="53">
        <f t="shared" si="2"/>
        <v>0</v>
      </c>
      <c r="L14" s="50">
        <f t="shared" si="9"/>
        <v>0.21159588440254154</v>
      </c>
      <c r="M14" s="50">
        <f t="shared" si="5"/>
        <v>0.4</v>
      </c>
      <c r="N14" s="50">
        <f t="shared" si="6"/>
        <v>3.3803825554705437E-2</v>
      </c>
      <c r="O14" s="50">
        <f t="shared" si="7"/>
        <v>0</v>
      </c>
      <c r="P14" s="54">
        <f t="shared" si="8"/>
        <v>0.64539970995724694</v>
      </c>
      <c r="Q14" s="65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1"/>
        <v>5.1057046979865772</v>
      </c>
      <c r="I15" s="53">
        <f t="shared" si="2"/>
        <v>2.1048657718120807</v>
      </c>
      <c r="J15" s="53">
        <f t="shared" si="2"/>
        <v>4.1946308724832215E-3</v>
      </c>
      <c r="K15" s="53">
        <f t="shared" si="2"/>
        <v>0</v>
      </c>
      <c r="L15" s="50">
        <f t="shared" si="9"/>
        <v>0.24110562869770596</v>
      </c>
      <c r="M15" s="50">
        <f t="shared" si="5"/>
        <v>0.1857125261877608</v>
      </c>
      <c r="N15" s="50">
        <f t="shared" si="6"/>
        <v>2.1615025957287298E-3</v>
      </c>
      <c r="O15" s="50">
        <f t="shared" si="7"/>
        <v>0</v>
      </c>
      <c r="P15" s="54">
        <f t="shared" si="8"/>
        <v>0.42897965748119549</v>
      </c>
      <c r="Q15" s="65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 t="shared" si="1"/>
        <v>4.8172905525846703</v>
      </c>
      <c r="I16" s="53">
        <f t="shared" si="2"/>
        <v>4.311051693404635</v>
      </c>
      <c r="J16" s="53">
        <f t="shared" si="2"/>
        <v>2.6737967914438502E-2</v>
      </c>
      <c r="K16" s="53">
        <f t="shared" si="2"/>
        <v>0</v>
      </c>
      <c r="L16" s="50">
        <f t="shared" si="9"/>
        <v>0.22748590762769175</v>
      </c>
      <c r="M16" s="50">
        <f t="shared" si="5"/>
        <v>0.38036453973924789</v>
      </c>
      <c r="N16" s="50">
        <f t="shared" si="6"/>
        <v>1.3778134193094364E-2</v>
      </c>
      <c r="O16" s="50">
        <f t="shared" si="7"/>
        <v>0</v>
      </c>
      <c r="P16" s="54">
        <f t="shared" si="8"/>
        <v>0.62162858156003398</v>
      </c>
      <c r="Q16" s="65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1"/>
        <v>2.1676317743132887</v>
      </c>
      <c r="I17" s="53">
        <f t="shared" si="2"/>
        <v>0.58440979955456573</v>
      </c>
      <c r="J17" s="53">
        <f t="shared" si="2"/>
        <v>0.38812175204157384</v>
      </c>
      <c r="K17" s="53">
        <f t="shared" si="2"/>
        <v>0.2479584261321455</v>
      </c>
      <c r="L17" s="50">
        <f t="shared" si="9"/>
        <v>0.10236162344779293</v>
      </c>
      <c r="M17" s="50">
        <f t="shared" si="5"/>
        <v>5.156253745849354E-2</v>
      </c>
      <c r="N17" s="50">
        <f t="shared" si="6"/>
        <v>0.2</v>
      </c>
      <c r="O17" s="50">
        <f t="shared" si="7"/>
        <v>6.2448788803651421E-2</v>
      </c>
      <c r="P17" s="54">
        <f t="shared" si="8"/>
        <v>0.41637294970993788</v>
      </c>
      <c r="Q17" s="65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1"/>
        <v>4.1172332942555689</v>
      </c>
      <c r="I18" s="53">
        <f t="shared" si="2"/>
        <v>1.5351699882766705</v>
      </c>
      <c r="J18" s="53">
        <f t="shared" si="2"/>
        <v>0.11723329425556858</v>
      </c>
      <c r="K18" s="53">
        <f t="shared" si="2"/>
        <v>0</v>
      </c>
      <c r="L18" s="50">
        <f t="shared" si="9"/>
        <v>0.1944272496405991</v>
      </c>
      <c r="M18" s="50">
        <f t="shared" si="5"/>
        <v>0.13544820789453596</v>
      </c>
      <c r="N18" s="50">
        <f t="shared" si="6"/>
        <v>6.0410576649675175E-2</v>
      </c>
      <c r="O18" s="50">
        <f t="shared" si="7"/>
        <v>0</v>
      </c>
      <c r="P18" s="54">
        <f t="shared" si="8"/>
        <v>0.39028603418481023</v>
      </c>
      <c r="Q18" s="65">
        <v>1.2887642351200461</v>
      </c>
      <c r="R18" s="51"/>
      <c r="S18" s="36">
        <v>672.75779844961244</v>
      </c>
      <c r="T18" s="37">
        <f t="shared" ref="T18:T40" si="10">S18/C18</f>
        <v>0.39434806474185957</v>
      </c>
      <c r="U18" s="37">
        <f t="shared" ref="U18:U40" si="11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1"/>
        <v>4.2298767222625093</v>
      </c>
      <c r="I19" s="53">
        <f t="shared" si="2"/>
        <v>3.2907904278462654</v>
      </c>
      <c r="J19" s="53">
        <f t="shared" si="2"/>
        <v>0</v>
      </c>
      <c r="K19" s="53">
        <f t="shared" si="2"/>
        <v>0</v>
      </c>
      <c r="L19" s="50">
        <f t="shared" si="9"/>
        <v>0.19974658676148435</v>
      </c>
      <c r="M19" s="50">
        <f t="shared" si="5"/>
        <v>0.29034678205807884</v>
      </c>
      <c r="N19" s="50">
        <f t="shared" si="6"/>
        <v>0</v>
      </c>
      <c r="O19" s="50">
        <f t="shared" si="7"/>
        <v>0</v>
      </c>
      <c r="P19" s="54">
        <f t="shared" si="8"/>
        <v>0.49009336881956322</v>
      </c>
      <c r="Q19" s="65">
        <v>1.3916889110168116</v>
      </c>
      <c r="R19" s="51"/>
      <c r="S19" s="36">
        <v>672.75779844961244</v>
      </c>
      <c r="T19" s="37">
        <f t="shared" si="10"/>
        <v>0.4878591721897117</v>
      </c>
      <c r="U19" s="37">
        <f t="shared" si="11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1"/>
        <v>4.5279411764705886</v>
      </c>
      <c r="I20" s="53">
        <f t="shared" si="2"/>
        <v>1.2492647058823529</v>
      </c>
      <c r="J20" s="53">
        <f t="shared" si="2"/>
        <v>0.14705882352941177</v>
      </c>
      <c r="K20" s="53">
        <f t="shared" si="2"/>
        <v>0.39705882352941174</v>
      </c>
      <c r="L20" s="50">
        <f t="shared" si="9"/>
        <v>0.21382202235270006</v>
      </c>
      <c r="M20" s="50">
        <f t="shared" si="5"/>
        <v>0.11022275506285098</v>
      </c>
      <c r="N20" s="50">
        <f t="shared" si="6"/>
        <v>7.5779738062019E-2</v>
      </c>
      <c r="O20" s="50">
        <f t="shared" si="7"/>
        <v>9.9999999999999922E-2</v>
      </c>
      <c r="P20" s="54">
        <f t="shared" si="8"/>
        <v>0.49982451547756995</v>
      </c>
      <c r="Q20" s="65">
        <v>2.367195652476223</v>
      </c>
      <c r="R20" s="51"/>
      <c r="S20" s="36">
        <v>672.75779844961244</v>
      </c>
      <c r="T20" s="37">
        <f t="shared" si="10"/>
        <v>0.49467485180118559</v>
      </c>
      <c r="U20" s="37">
        <f t="shared" si="11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1"/>
        <v>4.6737588652482271</v>
      </c>
      <c r="I21" s="53">
        <f t="shared" si="2"/>
        <v>3.4166666666666665</v>
      </c>
      <c r="J21" s="53">
        <f t="shared" si="2"/>
        <v>0.16843971631205673</v>
      </c>
      <c r="K21" s="53">
        <f t="shared" si="2"/>
        <v>9.5744680851063829E-2</v>
      </c>
      <c r="L21" s="50">
        <f t="shared" si="9"/>
        <v>0.22070794067497265</v>
      </c>
      <c r="M21" s="50">
        <f t="shared" si="5"/>
        <v>0.30145285571436975</v>
      </c>
      <c r="N21" s="50">
        <f t="shared" si="6"/>
        <v>8.6797359553305448E-2</v>
      </c>
      <c r="O21" s="50">
        <f t="shared" si="7"/>
        <v>2.4113475177304947E-2</v>
      </c>
      <c r="P21" s="54">
        <f t="shared" si="8"/>
        <v>0.6330716311199529</v>
      </c>
      <c r="Q21" s="65">
        <v>2.1644468244087434</v>
      </c>
      <c r="R21" s="51"/>
      <c r="S21" s="36">
        <v>672.75779844961244</v>
      </c>
      <c r="T21" s="37">
        <f t="shared" si="10"/>
        <v>0.59641648798724511</v>
      </c>
      <c r="U21" s="37">
        <f t="shared" si="11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1"/>
        <v>0</v>
      </c>
      <c r="I22" s="53">
        <f t="shared" si="2"/>
        <v>0</v>
      </c>
      <c r="J22" s="53">
        <f t="shared" si="2"/>
        <v>0</v>
      </c>
      <c r="K22" s="53">
        <f t="shared" si="2"/>
        <v>0</v>
      </c>
      <c r="L22" s="50">
        <f t="shared" si="9"/>
        <v>0</v>
      </c>
      <c r="M22" s="50">
        <f t="shared" si="5"/>
        <v>0</v>
      </c>
      <c r="N22" s="50">
        <f t="shared" si="6"/>
        <v>0</v>
      </c>
      <c r="O22" s="50">
        <f t="shared" si="7"/>
        <v>0</v>
      </c>
      <c r="P22" s="54">
        <f t="shared" si="8"/>
        <v>0</v>
      </c>
      <c r="Q22" s="65">
        <v>0</v>
      </c>
      <c r="R22" s="51"/>
      <c r="S22" s="36">
        <v>672.75779844961244</v>
      </c>
      <c r="T22" s="37" t="e">
        <f t="shared" si="10"/>
        <v>#DIV/0!</v>
      </c>
      <c r="U22" s="37" t="e">
        <f t="shared" si="11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1"/>
        <v>0</v>
      </c>
      <c r="I23" s="53">
        <f t="shared" si="2"/>
        <v>0</v>
      </c>
      <c r="J23" s="53">
        <f t="shared" si="2"/>
        <v>0</v>
      </c>
      <c r="K23" s="53">
        <f t="shared" si="2"/>
        <v>0</v>
      </c>
      <c r="L23" s="50">
        <f t="shared" si="9"/>
        <v>0</v>
      </c>
      <c r="M23" s="50">
        <f t="shared" si="5"/>
        <v>0</v>
      </c>
      <c r="N23" s="50">
        <f t="shared" si="6"/>
        <v>0</v>
      </c>
      <c r="O23" s="50">
        <f t="shared" si="7"/>
        <v>0</v>
      </c>
      <c r="P23" s="54">
        <f t="shared" si="8"/>
        <v>0</v>
      </c>
      <c r="Q23" s="65">
        <v>0</v>
      </c>
      <c r="R23" s="51"/>
      <c r="S23" s="36">
        <v>672.75779844961244</v>
      </c>
      <c r="T23" s="37" t="e">
        <f t="shared" si="10"/>
        <v>#DIV/0!</v>
      </c>
      <c r="U23" s="37" t="e">
        <f t="shared" si="11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1"/>
        <v>0</v>
      </c>
      <c r="I24" s="53">
        <f t="shared" si="2"/>
        <v>0</v>
      </c>
      <c r="J24" s="53">
        <f t="shared" si="2"/>
        <v>0</v>
      </c>
      <c r="K24" s="53">
        <f t="shared" si="2"/>
        <v>0</v>
      </c>
      <c r="L24" s="50">
        <f t="shared" si="9"/>
        <v>0</v>
      </c>
      <c r="M24" s="50">
        <f t="shared" si="5"/>
        <v>0</v>
      </c>
      <c r="N24" s="50">
        <f t="shared" si="6"/>
        <v>0</v>
      </c>
      <c r="O24" s="50">
        <f t="shared" si="7"/>
        <v>0</v>
      </c>
      <c r="P24" s="54">
        <f t="shared" si="8"/>
        <v>0</v>
      </c>
      <c r="Q24" s="65">
        <v>0</v>
      </c>
      <c r="R24" s="51"/>
      <c r="S24" s="36">
        <v>672.75779844961244</v>
      </c>
      <c r="T24" s="37" t="e">
        <f t="shared" si="10"/>
        <v>#DIV/0!</v>
      </c>
      <c r="U24" s="37" t="e">
        <f t="shared" si="11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1"/>
        <v>0</v>
      </c>
      <c r="I25" s="53">
        <f t="shared" si="2"/>
        <v>0</v>
      </c>
      <c r="J25" s="53">
        <f t="shared" si="2"/>
        <v>0</v>
      </c>
      <c r="K25" s="53">
        <f t="shared" si="2"/>
        <v>0</v>
      </c>
      <c r="L25" s="50">
        <f t="shared" si="9"/>
        <v>0</v>
      </c>
      <c r="M25" s="50">
        <f t="shared" si="5"/>
        <v>0</v>
      </c>
      <c r="N25" s="50">
        <f t="shared" si="6"/>
        <v>0</v>
      </c>
      <c r="O25" s="50">
        <f t="shared" si="7"/>
        <v>0</v>
      </c>
      <c r="P25" s="54">
        <f t="shared" si="8"/>
        <v>0</v>
      </c>
      <c r="Q25" s="65">
        <v>0</v>
      </c>
      <c r="R25" s="51"/>
      <c r="S25" s="36">
        <v>672.75779844961244</v>
      </c>
      <c r="T25" s="37" t="e">
        <f t="shared" si="10"/>
        <v>#DIV/0!</v>
      </c>
      <c r="U25" s="37" t="e">
        <f t="shared" si="11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1"/>
        <v>0</v>
      </c>
      <c r="I26" s="53">
        <f>IF($C26=0, ,E26/$C26)</f>
        <v>0</v>
      </c>
      <c r="J26" s="53">
        <f>IF($C26=0, ,F26/$C26)</f>
        <v>0</v>
      </c>
      <c r="K26" s="53">
        <f>IF($C26=0, ,G26/$C26)</f>
        <v>0</v>
      </c>
      <c r="L26" s="50">
        <f t="shared" si="9"/>
        <v>0</v>
      </c>
      <c r="M26" s="50">
        <f t="shared" si="5"/>
        <v>0</v>
      </c>
      <c r="N26" s="50">
        <f t="shared" si="6"/>
        <v>0</v>
      </c>
      <c r="O26" s="50">
        <f t="shared" si="7"/>
        <v>0</v>
      </c>
      <c r="P26" s="54">
        <f t="shared" si="8"/>
        <v>0</v>
      </c>
      <c r="Q26" s="65">
        <v>0</v>
      </c>
      <c r="R26" s="51"/>
      <c r="S26" s="36">
        <v>672.75779844961244</v>
      </c>
      <c r="T26" s="37" t="e">
        <f t="shared" si="10"/>
        <v>#DIV/0!</v>
      </c>
      <c r="U26" s="37" t="e">
        <f t="shared" si="11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2">IF($C27=0, ,D27/$C27)</f>
        <v>0</v>
      </c>
      <c r="I27" s="53">
        <f t="shared" si="12"/>
        <v>0</v>
      </c>
      <c r="J27" s="53">
        <f t="shared" si="12"/>
        <v>0</v>
      </c>
      <c r="K27" s="53">
        <f t="shared" si="12"/>
        <v>0</v>
      </c>
      <c r="L27" s="50">
        <f t="shared" si="9"/>
        <v>0</v>
      </c>
      <c r="M27" s="50">
        <f t="shared" si="5"/>
        <v>0</v>
      </c>
      <c r="N27" s="50">
        <f t="shared" si="6"/>
        <v>0</v>
      </c>
      <c r="O27" s="50">
        <f t="shared" si="7"/>
        <v>0</v>
      </c>
      <c r="P27" s="54">
        <f t="shared" si="8"/>
        <v>0</v>
      </c>
      <c r="Q27" s="65">
        <v>0</v>
      </c>
      <c r="R27" s="51"/>
      <c r="S27" s="36">
        <v>672.75779844961244</v>
      </c>
      <c r="T27" s="37" t="e">
        <f t="shared" si="10"/>
        <v>#DIV/0!</v>
      </c>
      <c r="U27" s="37" t="e">
        <f t="shared" si="11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2"/>
        <v>0</v>
      </c>
      <c r="I28" s="53">
        <f t="shared" si="12"/>
        <v>0</v>
      </c>
      <c r="J28" s="53">
        <f t="shared" si="12"/>
        <v>0</v>
      </c>
      <c r="K28" s="53">
        <f t="shared" si="12"/>
        <v>0</v>
      </c>
      <c r="L28" s="50">
        <f t="shared" si="9"/>
        <v>0</v>
      </c>
      <c r="M28" s="50">
        <f t="shared" si="5"/>
        <v>0</v>
      </c>
      <c r="N28" s="50">
        <f t="shared" si="6"/>
        <v>0</v>
      </c>
      <c r="O28" s="50">
        <f t="shared" si="7"/>
        <v>0</v>
      </c>
      <c r="P28" s="54">
        <f t="shared" si="8"/>
        <v>0</v>
      </c>
      <c r="Q28" s="65">
        <v>0</v>
      </c>
      <c r="R28" s="51"/>
      <c r="S28" s="36">
        <v>672.75779844961244</v>
      </c>
      <c r="T28" s="37" t="e">
        <f t="shared" si="10"/>
        <v>#DIV/0!</v>
      </c>
      <c r="U28" s="37" t="e">
        <f t="shared" si="11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2"/>
        <v>0</v>
      </c>
      <c r="I29" s="53">
        <f t="shared" si="12"/>
        <v>0</v>
      </c>
      <c r="J29" s="53">
        <f t="shared" si="12"/>
        <v>0</v>
      </c>
      <c r="K29" s="53">
        <f t="shared" si="12"/>
        <v>0</v>
      </c>
      <c r="L29" s="50">
        <f t="shared" si="9"/>
        <v>0</v>
      </c>
      <c r="M29" s="50">
        <f t="shared" si="5"/>
        <v>0</v>
      </c>
      <c r="N29" s="50">
        <f t="shared" si="6"/>
        <v>0</v>
      </c>
      <c r="O29" s="50">
        <f t="shared" si="7"/>
        <v>0</v>
      </c>
      <c r="P29" s="54">
        <f t="shared" si="8"/>
        <v>0</v>
      </c>
      <c r="Q29" s="65">
        <v>0</v>
      </c>
      <c r="R29" s="51"/>
      <c r="S29" s="36">
        <v>672.75779844961244</v>
      </c>
      <c r="T29" s="37" t="e">
        <f t="shared" si="10"/>
        <v>#DIV/0!</v>
      </c>
      <c r="U29" s="37" t="e">
        <f t="shared" si="11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2"/>
        <v>0</v>
      </c>
      <c r="I30" s="53">
        <f t="shared" si="12"/>
        <v>0</v>
      </c>
      <c r="J30" s="53">
        <f t="shared" si="12"/>
        <v>0</v>
      </c>
      <c r="K30" s="53">
        <f t="shared" si="12"/>
        <v>0</v>
      </c>
      <c r="L30" s="50">
        <f t="shared" si="9"/>
        <v>0</v>
      </c>
      <c r="M30" s="50">
        <f t="shared" si="5"/>
        <v>0</v>
      </c>
      <c r="N30" s="50">
        <f t="shared" si="6"/>
        <v>0</v>
      </c>
      <c r="O30" s="50">
        <f t="shared" si="7"/>
        <v>0</v>
      </c>
      <c r="P30" s="54">
        <f t="shared" si="8"/>
        <v>0</v>
      </c>
      <c r="Q30" s="65">
        <v>0</v>
      </c>
      <c r="R30" s="51"/>
      <c r="S30" s="36">
        <v>672.75779844961244</v>
      </c>
      <c r="T30" s="37" t="e">
        <f t="shared" si="10"/>
        <v>#DIV/0!</v>
      </c>
      <c r="U30" s="37" t="e">
        <f t="shared" si="11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2"/>
        <v>0</v>
      </c>
      <c r="I31" s="53">
        <f t="shared" si="12"/>
        <v>0</v>
      </c>
      <c r="J31" s="53">
        <f t="shared" si="12"/>
        <v>0</v>
      </c>
      <c r="K31" s="53">
        <f t="shared" si="12"/>
        <v>0</v>
      </c>
      <c r="L31" s="50">
        <f t="shared" si="9"/>
        <v>0</v>
      </c>
      <c r="M31" s="50">
        <f t="shared" si="5"/>
        <v>0</v>
      </c>
      <c r="N31" s="50">
        <f t="shared" si="6"/>
        <v>0</v>
      </c>
      <c r="O31" s="50">
        <f t="shared" si="7"/>
        <v>0</v>
      </c>
      <c r="P31" s="54">
        <f t="shared" si="8"/>
        <v>0</v>
      </c>
      <c r="Q31" s="65">
        <v>0</v>
      </c>
      <c r="R31" s="51"/>
      <c r="S31" s="36">
        <v>672.75779844961244</v>
      </c>
      <c r="T31" s="37" t="e">
        <f t="shared" si="10"/>
        <v>#DIV/0!</v>
      </c>
      <c r="U31" s="37" t="e">
        <f t="shared" si="11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2"/>
        <v>0</v>
      </c>
      <c r="I32" s="53">
        <f t="shared" si="12"/>
        <v>0</v>
      </c>
      <c r="J32" s="53">
        <f t="shared" si="12"/>
        <v>0</v>
      </c>
      <c r="K32" s="53">
        <f t="shared" si="12"/>
        <v>0</v>
      </c>
      <c r="L32" s="50">
        <f t="shared" si="9"/>
        <v>0</v>
      </c>
      <c r="M32" s="50">
        <f t="shared" si="5"/>
        <v>0</v>
      </c>
      <c r="N32" s="50">
        <f t="shared" si="6"/>
        <v>0</v>
      </c>
      <c r="O32" s="50">
        <f t="shared" si="7"/>
        <v>0</v>
      </c>
      <c r="P32" s="54">
        <f t="shared" si="8"/>
        <v>0</v>
      </c>
      <c r="Q32" s="65">
        <v>0</v>
      </c>
      <c r="R32" s="51"/>
      <c r="S32" s="36">
        <v>672.75779844961244</v>
      </c>
      <c r="T32" s="37" t="e">
        <f t="shared" si="10"/>
        <v>#DIV/0!</v>
      </c>
      <c r="U32" s="37" t="e">
        <f t="shared" si="11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2"/>
        <v>0</v>
      </c>
      <c r="I33" s="53">
        <f t="shared" si="12"/>
        <v>0</v>
      </c>
      <c r="J33" s="53">
        <f t="shared" si="12"/>
        <v>0</v>
      </c>
      <c r="K33" s="53">
        <f t="shared" si="12"/>
        <v>0</v>
      </c>
      <c r="L33" s="50">
        <f t="shared" si="9"/>
        <v>0</v>
      </c>
      <c r="M33" s="50">
        <f t="shared" si="5"/>
        <v>0</v>
      </c>
      <c r="N33" s="50">
        <f t="shared" si="6"/>
        <v>0</v>
      </c>
      <c r="O33" s="50">
        <f t="shared" si="7"/>
        <v>0</v>
      </c>
      <c r="P33" s="54">
        <f t="shared" si="8"/>
        <v>0</v>
      </c>
      <c r="Q33" s="65">
        <v>0</v>
      </c>
      <c r="R33" s="51"/>
      <c r="S33" s="36">
        <v>672.75779844961244</v>
      </c>
      <c r="T33" s="37" t="e">
        <f t="shared" si="10"/>
        <v>#DIV/0!</v>
      </c>
      <c r="U33" s="37" t="e">
        <f t="shared" si="11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2"/>
        <v>0</v>
      </c>
      <c r="I34" s="53">
        <f t="shared" si="12"/>
        <v>0</v>
      </c>
      <c r="J34" s="53">
        <f t="shared" si="12"/>
        <v>0</v>
      </c>
      <c r="K34" s="53">
        <f t="shared" si="12"/>
        <v>0</v>
      </c>
      <c r="L34" s="50">
        <f t="shared" si="9"/>
        <v>0</v>
      </c>
      <c r="M34" s="50">
        <f t="shared" si="5"/>
        <v>0</v>
      </c>
      <c r="N34" s="50">
        <f t="shared" si="6"/>
        <v>0</v>
      </c>
      <c r="O34" s="50">
        <f t="shared" si="7"/>
        <v>0</v>
      </c>
      <c r="P34" s="54">
        <f t="shared" si="8"/>
        <v>0</v>
      </c>
      <c r="Q34" s="65">
        <v>0</v>
      </c>
      <c r="R34" s="51"/>
      <c r="S34" s="36">
        <v>672.75779844961244</v>
      </c>
      <c r="T34" s="37" t="e">
        <f t="shared" si="10"/>
        <v>#DIV/0!</v>
      </c>
      <c r="U34" s="37" t="e">
        <f t="shared" si="11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2"/>
        <v>0</v>
      </c>
      <c r="I35" s="53">
        <f t="shared" si="12"/>
        <v>0</v>
      </c>
      <c r="J35" s="53">
        <f t="shared" si="12"/>
        <v>0</v>
      </c>
      <c r="K35" s="53">
        <f t="shared" si="12"/>
        <v>0</v>
      </c>
      <c r="L35" s="50">
        <f t="shared" si="9"/>
        <v>0</v>
      </c>
      <c r="M35" s="50">
        <f t="shared" si="5"/>
        <v>0</v>
      </c>
      <c r="N35" s="50">
        <f t="shared" si="6"/>
        <v>0</v>
      </c>
      <c r="O35" s="50">
        <f t="shared" si="7"/>
        <v>0</v>
      </c>
      <c r="P35" s="54">
        <f t="shared" si="8"/>
        <v>0</v>
      </c>
      <c r="Q35" s="65">
        <v>0</v>
      </c>
      <c r="R35" s="51"/>
      <c r="S35" s="36">
        <v>672.75779844961244</v>
      </c>
      <c r="T35" s="37" t="e">
        <f t="shared" si="10"/>
        <v>#DIV/0!</v>
      </c>
      <c r="U35" s="37" t="e">
        <f t="shared" si="11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2"/>
        <v>0</v>
      </c>
      <c r="I36" s="53">
        <f t="shared" si="12"/>
        <v>0</v>
      </c>
      <c r="J36" s="53">
        <f t="shared" si="12"/>
        <v>0</v>
      </c>
      <c r="K36" s="53">
        <f t="shared" si="12"/>
        <v>0</v>
      </c>
      <c r="L36" s="50">
        <f t="shared" si="9"/>
        <v>0</v>
      </c>
      <c r="M36" s="50">
        <f t="shared" si="5"/>
        <v>0</v>
      </c>
      <c r="N36" s="50">
        <f t="shared" si="6"/>
        <v>0</v>
      </c>
      <c r="O36" s="50">
        <f t="shared" si="7"/>
        <v>0</v>
      </c>
      <c r="P36" s="54">
        <f t="shared" si="8"/>
        <v>0</v>
      </c>
      <c r="Q36" s="65">
        <v>0</v>
      </c>
      <c r="R36" s="51"/>
      <c r="S36" s="36">
        <v>672.75779844961244</v>
      </c>
      <c r="T36" s="37" t="e">
        <f t="shared" si="10"/>
        <v>#DIV/0!</v>
      </c>
      <c r="U36" s="37" t="e">
        <f t="shared" si="11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2"/>
        <v>0</v>
      </c>
      <c r="I37" s="53">
        <f t="shared" si="12"/>
        <v>0</v>
      </c>
      <c r="J37" s="53">
        <f t="shared" si="12"/>
        <v>0</v>
      </c>
      <c r="K37" s="53">
        <f t="shared" si="12"/>
        <v>0</v>
      </c>
      <c r="L37" s="50">
        <f t="shared" si="9"/>
        <v>0</v>
      </c>
      <c r="M37" s="50">
        <f t="shared" si="5"/>
        <v>0</v>
      </c>
      <c r="N37" s="50">
        <f t="shared" si="6"/>
        <v>0</v>
      </c>
      <c r="O37" s="50">
        <f t="shared" si="7"/>
        <v>0</v>
      </c>
      <c r="P37" s="54">
        <f t="shared" si="8"/>
        <v>0</v>
      </c>
      <c r="Q37" s="65">
        <v>0</v>
      </c>
      <c r="R37" s="51"/>
      <c r="S37" s="36">
        <v>672.75779844961244</v>
      </c>
      <c r="T37" s="37" t="e">
        <f t="shared" si="10"/>
        <v>#DIV/0!</v>
      </c>
      <c r="U37" s="37" t="e">
        <f t="shared" si="11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2"/>
        <v>0</v>
      </c>
      <c r="I38" s="53">
        <f t="shared" si="12"/>
        <v>0</v>
      </c>
      <c r="J38" s="53">
        <f t="shared" si="12"/>
        <v>0</v>
      </c>
      <c r="K38" s="53">
        <f t="shared" si="12"/>
        <v>0</v>
      </c>
      <c r="L38" s="50">
        <f t="shared" si="9"/>
        <v>0</v>
      </c>
      <c r="M38" s="50">
        <f t="shared" si="5"/>
        <v>0</v>
      </c>
      <c r="N38" s="50">
        <f t="shared" si="6"/>
        <v>0</v>
      </c>
      <c r="O38" s="50">
        <f t="shared" si="7"/>
        <v>0</v>
      </c>
      <c r="P38" s="54">
        <f t="shared" si="8"/>
        <v>0</v>
      </c>
      <c r="Q38" s="65">
        <v>0</v>
      </c>
      <c r="R38" s="51"/>
      <c r="S38" s="36">
        <v>672.75779844961244</v>
      </c>
      <c r="T38" s="37" t="e">
        <f t="shared" si="10"/>
        <v>#DIV/0!</v>
      </c>
      <c r="U38" s="37" t="e">
        <f t="shared" si="11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2"/>
        <v>0</v>
      </c>
      <c r="I39" s="53">
        <f t="shared" si="12"/>
        <v>0</v>
      </c>
      <c r="J39" s="53">
        <f t="shared" si="12"/>
        <v>0</v>
      </c>
      <c r="K39" s="53">
        <f t="shared" si="12"/>
        <v>0</v>
      </c>
      <c r="L39" s="50">
        <f t="shared" si="9"/>
        <v>0</v>
      </c>
      <c r="M39" s="50">
        <f t="shared" si="5"/>
        <v>0</v>
      </c>
      <c r="N39" s="50">
        <f t="shared" si="6"/>
        <v>0</v>
      </c>
      <c r="O39" s="50">
        <f t="shared" si="7"/>
        <v>0</v>
      </c>
      <c r="P39" s="54">
        <f t="shared" si="8"/>
        <v>0</v>
      </c>
      <c r="Q39" s="65">
        <v>0</v>
      </c>
      <c r="R39" s="51"/>
      <c r="S39" s="36">
        <v>672.75779844961244</v>
      </c>
      <c r="T39" s="37" t="e">
        <f t="shared" si="10"/>
        <v>#DIV/0!</v>
      </c>
      <c r="U39" s="37" t="e">
        <f t="shared" si="11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2"/>
        <v>0</v>
      </c>
      <c r="I40" s="53">
        <f t="shared" si="12"/>
        <v>0</v>
      </c>
      <c r="J40" s="53">
        <f t="shared" si="12"/>
        <v>0</v>
      </c>
      <c r="K40" s="53">
        <f t="shared" si="12"/>
        <v>0</v>
      </c>
      <c r="L40" s="50">
        <f t="shared" si="9"/>
        <v>0</v>
      </c>
      <c r="M40" s="50">
        <f t="shared" si="5"/>
        <v>0</v>
      </c>
      <c r="N40" s="50">
        <f t="shared" si="6"/>
        <v>0</v>
      </c>
      <c r="O40" s="50">
        <f t="shared" si="7"/>
        <v>0</v>
      </c>
      <c r="P40" s="54">
        <f t="shared" si="8"/>
        <v>0</v>
      </c>
      <c r="Q40" s="65">
        <v>0</v>
      </c>
      <c r="R40" s="51"/>
      <c r="S40" s="36">
        <v>672.75779844961244</v>
      </c>
      <c r="T40" s="37" t="e">
        <f t="shared" si="10"/>
        <v>#DIV/0!</v>
      </c>
      <c r="U40" s="37" t="e">
        <f t="shared" si="11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dxfId="6" priority="4" operator="equal">
      <formula>H$9</formula>
    </cfRule>
  </conditionalFormatting>
  <conditionalFormatting sqref="I10:I40">
    <cfRule type="cellIs" dxfId="5" priority="3" operator="equal">
      <formula>I$9</formula>
    </cfRule>
  </conditionalFormatting>
  <conditionalFormatting sqref="J10:J40">
    <cfRule type="cellIs" dxfId="4" priority="2" operator="equal">
      <formula>J$9</formula>
    </cfRule>
  </conditionalFormatting>
  <conditionalFormatting sqref="K10:K40">
    <cfRule type="cellIs" dxfId="3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D5E1DAA5-B22B-4450-ABD3-38E4C37AF2CD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U10:U16</xm:sqref>
        </x14:conditionalFormatting>
        <x14:conditionalFormatting xmlns:xm="http://schemas.microsoft.com/office/excel/2006/main">
          <x14:cfRule type="cellIs" priority="6" operator="lessThan" id="{62E748F9-13AC-4109-952D-CA18E5E25294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U17:U21</xm:sqref>
        </x14:conditionalFormatting>
        <x14:conditionalFormatting xmlns:xm="http://schemas.microsoft.com/office/excel/2006/main">
          <x14:cfRule type="cellIs" priority="5" operator="lessThan" id="{1FDCA245-3EFC-462B-BD47-289092F58130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U22:U40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B10" sqref="B10:D10"/>
    </sheetView>
  </sheetViews>
  <sheetFormatPr defaultRowHeight="12.75" x14ac:dyDescent="0.2"/>
  <cols>
    <col min="1" max="1" width="28.42578125" style="137" customWidth="1"/>
    <col min="2" max="4" width="14.140625" style="137" customWidth="1"/>
    <col min="5" max="5" width="55.7109375" style="137" customWidth="1"/>
    <col min="6" max="16384" width="9.140625" style="137"/>
  </cols>
  <sheetData>
    <row r="2" spans="1:5" x14ac:dyDescent="0.2">
      <c r="A2" s="137" t="s">
        <v>145</v>
      </c>
    </row>
    <row r="6" spans="1:5" ht="24" customHeight="1" x14ac:dyDescent="0.25">
      <c r="A6" s="138"/>
      <c r="B6" s="138">
        <v>2024</v>
      </c>
      <c r="C6" s="138">
        <v>2025</v>
      </c>
      <c r="D6" s="138">
        <v>2026</v>
      </c>
    </row>
    <row r="7" spans="1:5" ht="24" customHeight="1" x14ac:dyDescent="0.25">
      <c r="A7" s="208" t="s">
        <v>143</v>
      </c>
      <c r="B7" s="209"/>
      <c r="C7" s="209"/>
      <c r="D7" s="210"/>
    </row>
    <row r="8" spans="1:5" ht="24" customHeight="1" x14ac:dyDescent="0.25">
      <c r="A8" s="138" t="s">
        <v>75</v>
      </c>
      <c r="B8" s="145">
        <v>209164.6</v>
      </c>
      <c r="C8" s="145">
        <v>223394.39999999997</v>
      </c>
      <c r="D8" s="145">
        <v>234338.7</v>
      </c>
    </row>
    <row r="9" spans="1:5" ht="24" customHeight="1" x14ac:dyDescent="0.25">
      <c r="A9" s="138" t="s">
        <v>142</v>
      </c>
      <c r="B9" s="155">
        <v>126387.5</v>
      </c>
      <c r="C9" s="155">
        <v>98538.4</v>
      </c>
      <c r="D9" s="155">
        <v>93914.6</v>
      </c>
    </row>
    <row r="10" spans="1:5" ht="24" customHeight="1" x14ac:dyDescent="0.25">
      <c r="A10" s="139">
        <v>7.4999999999999997E-2</v>
      </c>
      <c r="B10" s="157">
        <f>(B8+B9)*7.5%</f>
        <v>25166.407499999998</v>
      </c>
      <c r="C10" s="157">
        <f t="shared" ref="C10:D10" si="0">(C8+C9)*7.5%</f>
        <v>24144.959999999995</v>
      </c>
      <c r="D10" s="157">
        <f t="shared" si="0"/>
        <v>24618.997500000001</v>
      </c>
    </row>
    <row r="11" spans="1:5" ht="24" customHeight="1" x14ac:dyDescent="0.25">
      <c r="A11" s="138" t="s">
        <v>143</v>
      </c>
      <c r="B11" s="157">
        <f>B10*0.5</f>
        <v>12583.203749999999</v>
      </c>
      <c r="C11" s="157">
        <f>C10*0.5</f>
        <v>12072.479999999998</v>
      </c>
      <c r="D11" s="157">
        <f>D10*0.5</f>
        <v>12309.498750000001</v>
      </c>
    </row>
    <row r="12" spans="1:5" ht="24" customHeight="1" x14ac:dyDescent="0.25">
      <c r="A12" s="138" t="s">
        <v>146</v>
      </c>
      <c r="B12" s="157"/>
      <c r="C12" s="157">
        <f>C11*20%</f>
        <v>2414.4959999999996</v>
      </c>
      <c r="D12" s="157">
        <f>D11*20%</f>
        <v>2461.8997500000005</v>
      </c>
      <c r="E12" s="137" t="s">
        <v>147</v>
      </c>
    </row>
    <row r="13" spans="1:5" ht="24" customHeight="1" x14ac:dyDescent="0.25">
      <c r="A13" s="141" t="s">
        <v>149</v>
      </c>
      <c r="B13" s="147">
        <f>B11-B12</f>
        <v>12583.203749999999</v>
      </c>
      <c r="C13" s="147">
        <f t="shared" ref="C13:D13" si="1">C11-C12</f>
        <v>9657.9839999999986</v>
      </c>
      <c r="D13" s="147">
        <f t="shared" si="1"/>
        <v>9847.5990000000002</v>
      </c>
    </row>
    <row r="14" spans="1:5" ht="24" customHeight="1" x14ac:dyDescent="0.25">
      <c r="A14" s="141" t="s">
        <v>144</v>
      </c>
      <c r="B14" s="147">
        <f>B10-B11</f>
        <v>12583.203749999999</v>
      </c>
      <c r="C14" s="147">
        <f>C10-C11</f>
        <v>12072.479999999998</v>
      </c>
      <c r="D14" s="147">
        <f>D10-D11</f>
        <v>12309.498750000001</v>
      </c>
    </row>
    <row r="15" spans="1:5" ht="24" customHeight="1" x14ac:dyDescent="0.25">
      <c r="A15" s="138"/>
      <c r="B15" s="146"/>
      <c r="C15" s="146"/>
      <c r="D15" s="146"/>
    </row>
    <row r="16" spans="1:5" ht="24" customHeight="1" x14ac:dyDescent="0.25">
      <c r="A16" s="138" t="s">
        <v>148</v>
      </c>
      <c r="B16" s="156">
        <v>227227.9</v>
      </c>
      <c r="C16" s="156">
        <v>177676.7</v>
      </c>
      <c r="D16" s="156">
        <v>178686.9</v>
      </c>
    </row>
    <row r="17" spans="1:5" ht="24" customHeight="1" x14ac:dyDescent="0.25">
      <c r="A17" s="138" t="s">
        <v>146</v>
      </c>
      <c r="B17" s="157"/>
      <c r="C17" s="157">
        <f>C16*20%</f>
        <v>35535.340000000004</v>
      </c>
      <c r="D17" s="157">
        <f>D16*20%</f>
        <v>35737.379999999997</v>
      </c>
      <c r="E17" s="137" t="s">
        <v>147</v>
      </c>
    </row>
    <row r="18" spans="1:5" ht="24" customHeight="1" x14ac:dyDescent="0.25">
      <c r="A18" s="141" t="s">
        <v>150</v>
      </c>
      <c r="B18" s="147">
        <f>B16-B17</f>
        <v>227227.9</v>
      </c>
      <c r="C18" s="147">
        <f t="shared" ref="C18:D18" si="2">C16-C17</f>
        <v>142141.36000000002</v>
      </c>
      <c r="D18" s="147">
        <f t="shared" si="2"/>
        <v>142949.51999999999</v>
      </c>
    </row>
    <row r="19" spans="1:5" ht="24" customHeight="1" x14ac:dyDescent="0.25">
      <c r="A19" s="138"/>
      <c r="B19" s="138"/>
      <c r="C19" s="138"/>
      <c r="D19" s="138"/>
      <c r="E19" s="137" t="s">
        <v>167</v>
      </c>
    </row>
    <row r="20" spans="1:5" ht="33.75" customHeight="1" x14ac:dyDescent="0.25">
      <c r="A20" s="138" t="s">
        <v>153</v>
      </c>
      <c r="B20" s="157">
        <f>B11+B14+B16</f>
        <v>252394.3075</v>
      </c>
      <c r="C20" s="157">
        <f t="shared" ref="C20:D20" si="3">C11+C14+C16</f>
        <v>201821.66</v>
      </c>
      <c r="D20" s="157">
        <f t="shared" si="3"/>
        <v>203305.89749999999</v>
      </c>
    </row>
    <row r="21" spans="1:5" ht="16.5" customHeight="1" x14ac:dyDescent="0.25">
      <c r="A21" s="138" t="s">
        <v>155</v>
      </c>
      <c r="B21" s="157">
        <f>B20-B16</f>
        <v>25166.407500000001</v>
      </c>
      <c r="C21" s="157">
        <f t="shared" ref="C21:D21" si="4">C20-C16</f>
        <v>24144.959999999992</v>
      </c>
      <c r="D21" s="157">
        <f t="shared" si="4"/>
        <v>24618.997499999998</v>
      </c>
    </row>
    <row r="22" spans="1:5" ht="24" customHeight="1" x14ac:dyDescent="0.25">
      <c r="A22" s="138" t="s">
        <v>154</v>
      </c>
      <c r="B22" s="158">
        <f>B13+B14+B18</f>
        <v>252394.3075</v>
      </c>
      <c r="C22" s="158">
        <f t="shared" ref="C22:D22" si="5">C13+C14+C18</f>
        <v>163871.82400000002</v>
      </c>
      <c r="D22" s="158">
        <f t="shared" si="5"/>
        <v>165106.61774999998</v>
      </c>
    </row>
    <row r="23" spans="1:5" ht="39" customHeight="1" x14ac:dyDescent="0.2">
      <c r="A23" s="149" t="s">
        <v>156</v>
      </c>
      <c r="B23" s="159">
        <f>B13+B18</f>
        <v>239811.10374999998</v>
      </c>
      <c r="C23" s="159">
        <f t="shared" ref="C23:D23" si="6">C13+C18</f>
        <v>151799.34400000001</v>
      </c>
      <c r="D23" s="159">
        <f t="shared" si="6"/>
        <v>152797.11899999998</v>
      </c>
    </row>
    <row r="24" spans="1:5" x14ac:dyDescent="0.2">
      <c r="A24" s="149" t="s">
        <v>157</v>
      </c>
      <c r="B24" s="160">
        <f>B14</f>
        <v>12583.203749999999</v>
      </c>
      <c r="C24" s="160">
        <f t="shared" ref="C24:D24" si="7">C14</f>
        <v>12072.479999999998</v>
      </c>
      <c r="D24" s="160">
        <f t="shared" si="7"/>
        <v>12309.498750000001</v>
      </c>
    </row>
    <row r="25" spans="1:5" ht="15.75" x14ac:dyDescent="0.25">
      <c r="A25" s="138" t="s">
        <v>158</v>
      </c>
      <c r="B25" s="158">
        <f>B23+B24</f>
        <v>252394.30749999997</v>
      </c>
      <c r="C25" s="158">
        <f t="shared" ref="C25:D25" si="8">C23+C24</f>
        <v>163871.82400000002</v>
      </c>
      <c r="D25" s="158">
        <f t="shared" si="8"/>
        <v>165106.61774999998</v>
      </c>
    </row>
    <row r="26" spans="1:5" ht="15.75" x14ac:dyDescent="0.25">
      <c r="A26" s="138"/>
      <c r="B26" s="138"/>
      <c r="C26" s="138"/>
      <c r="D26" s="138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ИНП</vt:lpstr>
      <vt:lpstr>ИБР</vt:lpstr>
      <vt:lpstr>Дотация 2024</vt:lpstr>
      <vt:lpstr>Дотация 2025</vt:lpstr>
      <vt:lpstr>Дотация 2026</vt:lpstr>
      <vt:lpstr>24</vt:lpstr>
      <vt:lpstr>28</vt:lpstr>
      <vt:lpstr>41</vt:lpstr>
      <vt:lpstr>Объем дотации</vt:lpstr>
      <vt:lpstr>'24'!Область_печати</vt:lpstr>
      <vt:lpstr>'28'!Область_печати</vt:lpstr>
      <vt:lpstr>'41'!Область_печати</vt:lpstr>
      <vt:lpstr>'Дотация 2024'!Область_печати</vt:lpstr>
      <vt:lpstr>'Дотация 2025'!Область_печати</vt:lpstr>
      <vt:lpstr>'Дотация 2026'!Область_печати</vt:lpstr>
      <vt:lpstr>ИБР!Область_печати</vt:lpstr>
      <vt:lpstr>ИНП!Область_печати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наташа</cp:lastModifiedBy>
  <cp:lastPrinted>2023-11-16T03:27:06Z</cp:lastPrinted>
  <dcterms:created xsi:type="dcterms:W3CDTF">2009-04-29T07:26:33Z</dcterms:created>
  <dcterms:modified xsi:type="dcterms:W3CDTF">2023-11-16T03:27:10Z</dcterms:modified>
</cp:coreProperties>
</file>